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workbookProtection workbookAlgorithmName="SHA-512" workbookHashValue="m+yUvvV3CC+i69/EEtM1WlgqHkmT0uL3IGdwnYuXyylSM4GQgKDNnrq3anM1FHFUoZMLbZZiDo/SPc3aZTXhDg==" workbookSaltValue="aQC4npJzkDfahLr5WIISyA==" workbookSpinCount="100000" lockStructure="1"/>
  <bookViews>
    <workbookView xWindow="0" yWindow="0" windowWidth="28800" windowHeight="12645" firstSheet="1" activeTab="1"/>
  </bookViews>
  <sheets>
    <sheet name="Deepak" sheetId="3" state="hidden" r:id="rId1"/>
    <sheet name="Instruction" sheetId="4" r:id="rId2"/>
    <sheet name="Sheet1" sheetId="7" state="hidden" r:id="rId3"/>
    <sheet name="Advising" sheetId="6" r:id="rId4"/>
    <sheet name="Sheet2" sheetId="5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E11" i="4"/>
  <c r="E12" i="4"/>
  <c r="E13" i="4"/>
  <c r="E14" i="4"/>
  <c r="E15" i="4"/>
  <c r="E16" i="4"/>
  <c r="E17" i="4"/>
  <c r="E18" i="4"/>
  <c r="D11" i="4"/>
  <c r="D12" i="4"/>
  <c r="D13" i="4"/>
  <c r="D14" i="4"/>
  <c r="D15" i="4"/>
  <c r="D16" i="4"/>
  <c r="D17" i="4"/>
  <c r="D18" i="4"/>
  <c r="D3" i="6" l="1"/>
  <c r="K11" i="4"/>
  <c r="K12" i="4"/>
  <c r="K13" i="4"/>
  <c r="K14" i="4"/>
  <c r="K15" i="4"/>
  <c r="K16" i="4"/>
  <c r="K17" i="4"/>
  <c r="K18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D19" i="4"/>
  <c r="E19" i="4" s="1"/>
  <c r="G19" i="4" l="1"/>
  <c r="K19" i="4" s="1"/>
  <c r="D10" i="4" l="1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9" i="4"/>
  <c r="E20" i="4" l="1"/>
  <c r="D4" i="6" l="1"/>
  <c r="J39" i="4"/>
  <c r="J55" i="4"/>
  <c r="J59" i="4"/>
  <c r="V6" i="4"/>
  <c r="D8" i="6"/>
  <c r="D6" i="6"/>
  <c r="D7" i="6"/>
  <c r="D5" i="6"/>
  <c r="E66" i="4"/>
  <c r="G66" i="4"/>
  <c r="J66" i="4" s="1"/>
  <c r="E64" i="4"/>
  <c r="G64" i="4"/>
  <c r="J64" i="4" s="1"/>
  <c r="E63" i="4"/>
  <c r="G63" i="4" s="1"/>
  <c r="E62" i="4"/>
  <c r="G62" i="4"/>
  <c r="J62" i="4" s="1"/>
  <c r="E61" i="4"/>
  <c r="E58" i="4"/>
  <c r="G58" i="4"/>
  <c r="J58" i="4" s="1"/>
  <c r="E57" i="4"/>
  <c r="G57" i="4"/>
  <c r="J57" i="4" s="1"/>
  <c r="E56" i="4"/>
  <c r="G56" i="4" s="1"/>
  <c r="J56" i="4" s="1"/>
  <c r="E55" i="4"/>
  <c r="G55" i="4"/>
  <c r="E54" i="4"/>
  <c r="E52" i="4"/>
  <c r="G52" i="4"/>
  <c r="J52" i="4" s="1"/>
  <c r="E50" i="4"/>
  <c r="G50" i="4"/>
  <c r="J50" i="4" s="1"/>
  <c r="E49" i="4"/>
  <c r="G49" i="4"/>
  <c r="J49" i="4" s="1"/>
  <c r="E48" i="4"/>
  <c r="G48" i="4"/>
  <c r="J48" i="4" s="1"/>
  <c r="E47" i="4"/>
  <c r="G47" i="4"/>
  <c r="J47" i="4" s="1"/>
  <c r="E46" i="4"/>
  <c r="G46" i="4"/>
  <c r="J46" i="4"/>
  <c r="E45" i="4"/>
  <c r="G45" i="4" s="1"/>
  <c r="J45" i="4" s="1"/>
  <c r="E42" i="4"/>
  <c r="G42" i="4"/>
  <c r="J42" i="4" s="1"/>
  <c r="E41" i="4"/>
  <c r="E40" i="4"/>
  <c r="G40" i="4"/>
  <c r="J40" i="4" s="1"/>
  <c r="E39" i="4"/>
  <c r="G39" i="4"/>
  <c r="E38" i="4"/>
  <c r="G38" i="4"/>
  <c r="J38" i="4" s="1"/>
  <c r="E37" i="4"/>
  <c r="G37" i="4"/>
  <c r="J37" i="4" s="1"/>
  <c r="E36" i="4"/>
  <c r="E35" i="4"/>
  <c r="G35" i="4" s="1"/>
  <c r="J35" i="4" s="1"/>
  <c r="E34" i="4"/>
  <c r="G34" i="4"/>
  <c r="J34" i="4" s="1"/>
  <c r="E33" i="4"/>
  <c r="G33" i="4"/>
  <c r="J33" i="4" s="1"/>
  <c r="E32" i="4"/>
  <c r="E31" i="4"/>
  <c r="E30" i="4"/>
  <c r="G30" i="4"/>
  <c r="J30" i="4" s="1"/>
  <c r="E29" i="4"/>
  <c r="G29" i="4"/>
  <c r="J29" i="4" s="1"/>
  <c r="E28" i="4"/>
  <c r="E27" i="4"/>
  <c r="G27" i="4" s="1"/>
  <c r="J27" i="4" s="1"/>
  <c r="E26" i="4"/>
  <c r="G26" i="4"/>
  <c r="J26" i="4" s="1"/>
  <c r="E25" i="4"/>
  <c r="G25" i="4"/>
  <c r="J25" i="4" s="1"/>
  <c r="E24" i="4"/>
  <c r="E23" i="4"/>
  <c r="E22" i="4"/>
  <c r="G22" i="4"/>
  <c r="J22" i="4" s="1"/>
  <c r="E21" i="4"/>
  <c r="G21" i="4"/>
  <c r="J21" i="4"/>
  <c r="J18" i="4"/>
  <c r="J17" i="4"/>
  <c r="J13" i="4"/>
  <c r="F13" i="3"/>
  <c r="E43" i="4"/>
  <c r="G43" i="4"/>
  <c r="J43" i="4" s="1"/>
  <c r="E51" i="4"/>
  <c r="G51" i="4"/>
  <c r="J51" i="4"/>
  <c r="E59" i="4"/>
  <c r="G59" i="4"/>
  <c r="E44" i="4"/>
  <c r="G44" i="4" s="1"/>
  <c r="J44" i="4" s="1"/>
  <c r="E60" i="4"/>
  <c r="G60" i="4"/>
  <c r="J60" i="4" s="1"/>
  <c r="G41" i="4"/>
  <c r="J41" i="4" s="1"/>
  <c r="G61" i="4"/>
  <c r="J61" i="4" s="1"/>
  <c r="E53" i="4"/>
  <c r="G53" i="4"/>
  <c r="J53" i="4" s="1"/>
  <c r="E65" i="4"/>
  <c r="G65" i="4"/>
  <c r="J65" i="4" s="1"/>
  <c r="G54" i="4"/>
  <c r="J54" i="4" s="1"/>
  <c r="G31" i="4"/>
  <c r="J31" i="4"/>
  <c r="J63" i="4"/>
  <c r="G23" i="4"/>
  <c r="J23" i="4" s="1"/>
  <c r="G36" i="4"/>
  <c r="J36" i="4" s="1"/>
  <c r="G32" i="4"/>
  <c r="J32" i="4" s="1"/>
  <c r="G28" i="4"/>
  <c r="J28" i="4" s="1"/>
  <c r="G24" i="4"/>
  <c r="J24" i="4" s="1"/>
  <c r="G20" i="4"/>
  <c r="J20" i="4" s="1"/>
  <c r="F3" i="3"/>
  <c r="H3" i="3" s="1"/>
  <c r="F4" i="3"/>
  <c r="F5" i="3"/>
  <c r="G21" i="3"/>
  <c r="F10" i="3"/>
  <c r="F12" i="3"/>
  <c r="G14" i="3" s="1"/>
  <c r="G6" i="3" l="1"/>
  <c r="G23" i="3" s="1"/>
  <c r="J19" i="4"/>
  <c r="J16" i="4"/>
  <c r="D9" i="6"/>
  <c r="Q8" i="4" s="1"/>
  <c r="J15" i="4"/>
  <c r="J14" i="4"/>
  <c r="E10" i="4"/>
  <c r="G10" i="4" s="1"/>
  <c r="J12" i="4"/>
  <c r="J11" i="4"/>
  <c r="E9" i="4"/>
  <c r="G9" i="4" s="1"/>
  <c r="K9" i="4" l="1"/>
  <c r="J9" i="4" s="1"/>
  <c r="K10" i="4"/>
  <c r="J10" i="4" s="1"/>
  <c r="H24" i="3"/>
  <c r="G24" i="3"/>
  <c r="J67" i="4" l="1"/>
  <c r="N8" i="4" s="1"/>
  <c r="T8" i="4" s="1"/>
  <c r="T4" i="4" s="1"/>
</calcChain>
</file>

<file path=xl/sharedStrings.xml><?xml version="1.0" encoding="utf-8"?>
<sst xmlns="http://schemas.openxmlformats.org/spreadsheetml/2006/main" count="66" uniqueCount="60">
  <si>
    <t>Advising</t>
  </si>
  <si>
    <t>Masters</t>
  </si>
  <si>
    <t>Doctoral</t>
  </si>
  <si>
    <t>CHE</t>
  </si>
  <si>
    <t># of stud</t>
  </si>
  <si>
    <t>100-299 level</t>
  </si>
  <si>
    <t>300-499 level</t>
  </si>
  <si>
    <t>800-999 level</t>
  </si>
  <si>
    <t># of hrs</t>
  </si>
  <si>
    <t>Course</t>
  </si>
  <si>
    <t>credit (100%=1)</t>
  </si>
  <si>
    <t>total CHE</t>
  </si>
  <si>
    <t>FTE</t>
  </si>
  <si>
    <t>Undergraduates*</t>
  </si>
  <si>
    <t>Teaching (add additional rows as needed under each level of course and copy the formula)</t>
  </si>
  <si>
    <t>Club advising (1 CHE for senior, 0.5 for junior)</t>
  </si>
  <si>
    <t>Recruiting activities (0.5 CHE for every 30 hours)</t>
  </si>
  <si>
    <t>Adustments** (see CASNR Appointment Guidelines)</t>
  </si>
  <si>
    <t>Other (add rows as needed)</t>
  </si>
  <si>
    <t>12 month</t>
  </si>
  <si>
    <t>9 month</t>
  </si>
  <si>
    <t>NRES 966</t>
  </si>
  <si>
    <t>Constant</t>
  </si>
  <si>
    <t>Course Level</t>
  </si>
  <si>
    <t>Enrollment</t>
  </si>
  <si>
    <t>Credit Hours</t>
  </si>
  <si>
    <t>Exponential Component</t>
  </si>
  <si>
    <t>Level</t>
  </si>
  <si>
    <t>Course level</t>
  </si>
  <si>
    <t>Course Num</t>
  </si>
  <si>
    <t>Course Level Exp</t>
  </si>
  <si>
    <t>NRES</t>
  </si>
  <si>
    <t>Calculated CHE</t>
  </si>
  <si>
    <t>Participation*</t>
  </si>
  <si>
    <t>Course Num = Course Number</t>
  </si>
  <si>
    <t>Enrollment = Adjusted Enrollment, some cross listed courses have a combined enrollment where the the course level with the highest enrollment is the designated course level</t>
  </si>
  <si>
    <t xml:space="preserve"> Course faculty without a reported participation percentage receive a calculated percentage where 1/number of participants</t>
  </si>
  <si>
    <t>Participation = Participation percentage, as designated by the primary faculty member.</t>
  </si>
  <si>
    <t>Number of Advisees</t>
  </si>
  <si>
    <t>CHE Advising</t>
  </si>
  <si>
    <t>Undergraduate Advising</t>
  </si>
  <si>
    <t>Master's Advising</t>
  </si>
  <si>
    <t>Participation</t>
  </si>
  <si>
    <t>PhD. Advising</t>
  </si>
  <si>
    <t>Master's Co-Advising</t>
  </si>
  <si>
    <t>PhD. Co-Advising</t>
  </si>
  <si>
    <t>Total</t>
  </si>
  <si>
    <t xml:space="preserve">Faculty advising students on their research projects will receive an adjustment of 50% of the advising calculation. </t>
  </si>
  <si>
    <t>Comments</t>
  </si>
  <si>
    <t>Advising UCARE, Senior Honors Thesis, Independent Study or Undergraduate Research</t>
  </si>
  <si>
    <t>Instruction Total:</t>
  </si>
  <si>
    <t>Advising Total:</t>
  </si>
  <si>
    <t>Total FTE:</t>
  </si>
  <si>
    <t>Total CHEs:</t>
  </si>
  <si>
    <t>Contract Length (Select One):</t>
  </si>
  <si>
    <t xml:space="preserve">Advising  </t>
  </si>
  <si>
    <t>12 Months</t>
  </si>
  <si>
    <t>9 Months</t>
  </si>
  <si>
    <t>Revised 10/27/2106</t>
  </si>
  <si>
    <t>BIOS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</si>
</sst>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"/>
    <numFmt numFmtId="165" formatCode="0.0000"/>
    <numFmt numFmtId="166" formatCode="_(* #,##0.0000_);_(* \(#,##0.00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thin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thin">
        <color theme="0" tint="-4.9989318521683403E-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indexed="64"/>
      </bottom>
      <diagonal/>
    </border>
    <border>
      <left/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164" fontId="0" fillId="3" borderId="0" xfId="0" applyNumberFormat="1" applyFill="1"/>
    <xf numFmtId="164" fontId="1" fillId="3" borderId="0" xfId="0" applyNumberFormat="1" applyFont="1" applyFill="1"/>
    <xf numFmtId="164" fontId="3" fillId="0" borderId="0" xfId="0" applyNumberFormat="1" applyFont="1"/>
    <xf numFmtId="164" fontId="2" fillId="0" borderId="0" xfId="0" applyNumberFormat="1" applyFont="1"/>
    <xf numFmtId="164" fontId="0" fillId="2" borderId="0" xfId="0" applyNumberFormat="1" applyFill="1"/>
    <xf numFmtId="164" fontId="4" fillId="0" borderId="0" xfId="0" applyNumberFormat="1" applyFont="1" applyFill="1"/>
    <xf numFmtId="164" fontId="5" fillId="0" borderId="5" xfId="0" applyNumberFormat="1" applyFont="1" applyBorder="1"/>
    <xf numFmtId="164" fontId="5" fillId="0" borderId="6" xfId="0" applyNumberFormat="1" applyFont="1" applyBorder="1"/>
    <xf numFmtId="164" fontId="5" fillId="3" borderId="1" xfId="0" applyNumberFormat="1" applyFont="1" applyFill="1" applyBorder="1"/>
    <xf numFmtId="164" fontId="5" fillId="3" borderId="2" xfId="0" applyNumberFormat="1" applyFont="1" applyFill="1" applyBorder="1"/>
    <xf numFmtId="164" fontId="5" fillId="3" borderId="3" xfId="0" applyNumberFormat="1" applyFont="1" applyFill="1" applyBorder="1"/>
    <xf numFmtId="164" fontId="5" fillId="0" borderId="4" xfId="0" applyNumberFormat="1" applyFont="1" applyBorder="1"/>
    <xf numFmtId="0" fontId="0" fillId="0" borderId="0" xfId="0" applyAlignment="1">
      <alignment horizontal="center"/>
    </xf>
    <xf numFmtId="165" fontId="0" fillId="0" borderId="0" xfId="0" applyNumberFormat="1"/>
    <xf numFmtId="0" fontId="2" fillId="0" borderId="0" xfId="0" applyFont="1" applyAlignment="1">
      <alignment wrapText="1"/>
    </xf>
    <xf numFmtId="0" fontId="2" fillId="0" borderId="8" xfId="0" applyFont="1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0" fontId="9" fillId="0" borderId="0" xfId="0" applyFont="1" applyAlignment="1">
      <alignment horizontal="left" vertical="center" indent="5"/>
    </xf>
    <xf numFmtId="0" fontId="9" fillId="0" borderId="0" xfId="0" applyFont="1" applyAlignment="1">
      <alignment vertical="top"/>
    </xf>
    <xf numFmtId="43" fontId="0" fillId="0" borderId="0" xfId="9" applyFont="1"/>
    <xf numFmtId="165" fontId="0" fillId="0" borderId="0" xfId="0" applyNumberFormat="1" applyProtection="1"/>
    <xf numFmtId="49" fontId="0" fillId="0" borderId="0" xfId="0" applyNumberFormat="1"/>
    <xf numFmtId="49" fontId="0" fillId="0" borderId="0" xfId="0" applyNumberFormat="1" applyFont="1"/>
    <xf numFmtId="0" fontId="0" fillId="0" borderId="0" xfId="0" applyProtection="1"/>
    <xf numFmtId="0" fontId="0" fillId="0" borderId="0" xfId="0" applyAlignment="1" applyProtection="1">
      <alignment horizontal="center"/>
    </xf>
    <xf numFmtId="43" fontId="0" fillId="0" borderId="0" xfId="9" applyFont="1" applyProtection="1"/>
    <xf numFmtId="165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/>
      <protection locked="0"/>
    </xf>
    <xf numFmtId="0" fontId="0" fillId="0" borderId="12" xfId="0" applyBorder="1"/>
    <xf numFmtId="0" fontId="10" fillId="0" borderId="12" xfId="0" applyFont="1" applyBorder="1" applyAlignment="1">
      <alignment horizontal="left" vertical="center" wrapText="1"/>
    </xf>
    <xf numFmtId="0" fontId="0" fillId="0" borderId="13" xfId="0" applyBorder="1"/>
    <xf numFmtId="0" fontId="2" fillId="0" borderId="7" xfId="0" applyFont="1" applyBorder="1"/>
    <xf numFmtId="0" fontId="2" fillId="0" borderId="7" xfId="0" applyFont="1" applyBorder="1" applyAlignment="1"/>
    <xf numFmtId="165" fontId="2" fillId="0" borderId="7" xfId="0" applyNumberFormat="1" applyFont="1" applyBorder="1" applyProtection="1">
      <protection hidden="1"/>
    </xf>
    <xf numFmtId="0" fontId="2" fillId="0" borderId="22" xfId="0" applyFont="1" applyBorder="1"/>
    <xf numFmtId="0" fontId="8" fillId="0" borderId="23" xfId="0" applyFont="1" applyBorder="1" applyAlignment="1">
      <alignment vertical="center" wrapText="1"/>
    </xf>
    <xf numFmtId="0" fontId="2" fillId="0" borderId="23" xfId="0" applyFont="1" applyBorder="1"/>
    <xf numFmtId="0" fontId="2" fillId="0" borderId="24" xfId="0" applyFont="1" applyBorder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12" fillId="0" borderId="11" xfId="0" applyFont="1" applyBorder="1"/>
    <xf numFmtId="0" fontId="2" fillId="0" borderId="7" xfId="0" applyFont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165" fontId="0" fillId="0" borderId="0" xfId="0" applyNumberFormat="1" applyFont="1" applyProtection="1"/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2" fillId="4" borderId="38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 applyProtection="1">
      <alignment horizontal="center" vertical="center" wrapText="1"/>
      <protection locked="0"/>
    </xf>
    <xf numFmtId="0" fontId="2" fillId="4" borderId="39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 wrapText="1"/>
    </xf>
    <xf numFmtId="165" fontId="2" fillId="4" borderId="39" xfId="0" applyNumberFormat="1" applyFont="1" applyFill="1" applyBorder="1" applyAlignment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  <protection locked="0"/>
    </xf>
    <xf numFmtId="165" fontId="2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38" xfId="0" applyFont="1" applyFill="1" applyBorder="1" applyAlignment="1">
      <alignment horizontal="center" vertical="center" wrapText="1"/>
    </xf>
    <xf numFmtId="165" fontId="12" fillId="4" borderId="40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1" xfId="0" applyFont="1" applyFill="1" applyBorder="1" applyAlignment="1">
      <alignment horizontal="center" vertical="center" wrapText="1"/>
    </xf>
    <xf numFmtId="166" fontId="2" fillId="4" borderId="14" xfId="9" applyNumberFormat="1" applyFont="1" applyFill="1" applyBorder="1" applyAlignment="1" applyProtection="1">
      <alignment horizontal="center" vertical="center" wrapText="1"/>
      <protection hidden="1"/>
    </xf>
    <xf numFmtId="166" fontId="2" fillId="4" borderId="14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19" xfId="0" applyNumberFormat="1" applyBorder="1" applyProtection="1">
      <protection hidden="1"/>
    </xf>
    <xf numFmtId="0" fontId="2" fillId="0" borderId="14" xfId="0" applyFont="1" applyBorder="1" applyAlignment="1">
      <alignment horizontal="center" vertical="center" wrapText="1"/>
    </xf>
    <xf numFmtId="165" fontId="0" fillId="0" borderId="41" xfId="0" applyNumberFormat="1" applyBorder="1" applyProtection="1">
      <protection hidden="1"/>
    </xf>
    <xf numFmtId="165" fontId="0" fillId="0" borderId="42" xfId="0" applyNumberFormat="1" applyBorder="1" applyProtection="1">
      <protection hidden="1"/>
    </xf>
    <xf numFmtId="165" fontId="0" fillId="0" borderId="43" xfId="0" applyNumberFormat="1" applyBorder="1" applyProtection="1">
      <protection hidden="1"/>
    </xf>
    <xf numFmtId="0" fontId="2" fillId="0" borderId="7" xfId="0" applyFont="1" applyBorder="1" applyAlignment="1">
      <alignment horizontal="center"/>
    </xf>
    <xf numFmtId="0" fontId="0" fillId="0" borderId="19" xfId="0" applyBorder="1"/>
    <xf numFmtId="0" fontId="0" fillId="0" borderId="25" xfId="0" applyBorder="1"/>
    <xf numFmtId="0" fontId="0" fillId="0" borderId="26" xfId="0" applyBorder="1"/>
    <xf numFmtId="165" fontId="0" fillId="0" borderId="25" xfId="0" applyNumberFormat="1" applyBorder="1" applyProtection="1">
      <protection hidden="1"/>
    </xf>
    <xf numFmtId="165" fontId="0" fillId="0" borderId="26" xfId="0" applyNumberFormat="1" applyBorder="1" applyProtection="1">
      <protection hidden="1"/>
    </xf>
    <xf numFmtId="165" fontId="0" fillId="0" borderId="30" xfId="0" applyNumberFormat="1" applyBorder="1" applyProtection="1">
      <protection hidden="1"/>
    </xf>
    <xf numFmtId="165" fontId="0" fillId="0" borderId="33" xfId="0" applyNumberFormat="1" applyBorder="1" applyProtection="1">
      <protection hidden="1"/>
    </xf>
    <xf numFmtId="165" fontId="0" fillId="0" borderId="36" xfId="0" applyNumberFormat="1" applyBorder="1" applyProtection="1">
      <protection hidden="1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7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19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26" xfId="0" applyBorder="1" applyProtection="1">
      <protection hidden="1"/>
    </xf>
    <xf numFmtId="0" fontId="2" fillId="0" borderId="0" xfId="0" applyFont="1" applyAlignment="1" applyProtection="1">
      <alignment horizontal="right"/>
    </xf>
    <xf numFmtId="0" fontId="12" fillId="4" borderId="15" xfId="0" applyFont="1" applyFill="1" applyBorder="1" applyAlignment="1" applyProtection="1">
      <alignment horizontal="center" vertical="center" wrapText="1"/>
    </xf>
    <xf numFmtId="0" fontId="12" fillId="4" borderId="27" xfId="0" applyFont="1" applyFill="1" applyBorder="1" applyAlignment="1" applyProtection="1">
      <alignment horizontal="center" vertical="center" wrapText="1"/>
    </xf>
    <xf numFmtId="0" fontId="12" fillId="4" borderId="17" xfId="0" applyFont="1" applyFill="1" applyBorder="1" applyAlignment="1" applyProtection="1">
      <alignment horizontal="center" vertical="center" wrapText="1"/>
    </xf>
    <xf numFmtId="10" fontId="12" fillId="4" borderId="16" xfId="0" applyNumberFormat="1" applyFont="1" applyFill="1" applyBorder="1" applyAlignment="1" applyProtection="1">
      <alignment horizontal="center" vertical="center"/>
      <protection hidden="1"/>
    </xf>
    <xf numFmtId="10" fontId="12" fillId="4" borderId="28" xfId="0" applyNumberFormat="1" applyFont="1" applyFill="1" applyBorder="1" applyAlignment="1" applyProtection="1">
      <alignment horizontal="center" vertical="center"/>
      <protection hidden="1"/>
    </xf>
    <xf numFmtId="10" fontId="12" fillId="4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10">
    <cellStyle name="Comma" xfId="9" builtinId="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B1" workbookViewId="0">
      <selection activeCell="D6" sqref="D6"/>
    </sheetView>
  </sheetViews>
  <sheetFormatPr defaultColWidth="8.7109375" defaultRowHeight="15" x14ac:dyDescent="0.25"/>
  <cols>
    <col min="1" max="1" width="16.42578125" style="1" customWidth="1"/>
    <col min="2" max="2" width="27.28515625" style="1" customWidth="1"/>
    <col min="3" max="3" width="16.7109375" style="1" customWidth="1"/>
    <col min="4" max="4" width="8.7109375" style="1"/>
    <col min="5" max="5" width="10.7109375" style="1" customWidth="1"/>
    <col min="6" max="6" width="8.7109375" style="1"/>
    <col min="7" max="7" width="8.7109375" style="2"/>
    <col min="8" max="16384" width="8.7109375" style="1"/>
  </cols>
  <sheetData>
    <row r="1" spans="1:8" x14ac:dyDescent="0.25">
      <c r="A1" s="5" t="s">
        <v>0</v>
      </c>
      <c r="B1" s="6"/>
    </row>
    <row r="2" spans="1:8" x14ac:dyDescent="0.25">
      <c r="A2" s="7"/>
      <c r="B2" s="7"/>
      <c r="D2" s="1" t="s">
        <v>4</v>
      </c>
      <c r="E2" s="7"/>
      <c r="F2" s="3" t="s">
        <v>3</v>
      </c>
      <c r="G2" s="4"/>
    </row>
    <row r="3" spans="1:8" x14ac:dyDescent="0.25">
      <c r="A3" s="7"/>
      <c r="B3" s="7"/>
      <c r="C3" s="1" t="s">
        <v>13</v>
      </c>
      <c r="D3" s="1">
        <v>4</v>
      </c>
      <c r="E3" s="7"/>
      <c r="F3" s="3">
        <f>5*(1-EXP(-0.02*D3))</f>
        <v>0.38441826806682122</v>
      </c>
      <c r="G3" s="4"/>
      <c r="H3" s="1">
        <f>F3</f>
        <v>0.38441826806682122</v>
      </c>
    </row>
    <row r="4" spans="1:8" x14ac:dyDescent="0.25">
      <c r="A4" s="7"/>
      <c r="B4" s="7"/>
      <c r="C4" s="1" t="s">
        <v>1</v>
      </c>
      <c r="D4" s="1">
        <v>3</v>
      </c>
      <c r="E4" s="7"/>
      <c r="F4" s="3">
        <f>3.1*(1-EXP(-0.16*D4))</f>
        <v>1.1817714854009636</v>
      </c>
      <c r="G4" s="4"/>
    </row>
    <row r="5" spans="1:8" x14ac:dyDescent="0.25">
      <c r="A5" s="7"/>
      <c r="B5" s="7"/>
      <c r="C5" s="1" t="s">
        <v>2</v>
      </c>
      <c r="D5" s="1">
        <v>1</v>
      </c>
      <c r="E5" s="7"/>
      <c r="F5" s="3">
        <f>3.1*(1-EXP(-0.25*D5))</f>
        <v>0.68571757247864484</v>
      </c>
      <c r="G5" s="4"/>
    </row>
    <row r="6" spans="1:8" x14ac:dyDescent="0.25">
      <c r="A6" s="7"/>
      <c r="B6" s="7"/>
      <c r="E6" s="7"/>
      <c r="F6" s="3"/>
      <c r="G6" s="4">
        <f>SUM(F3:F5)</f>
        <v>2.2519073259464295</v>
      </c>
    </row>
    <row r="7" spans="1:8" x14ac:dyDescent="0.25">
      <c r="A7" s="8"/>
      <c r="B7" s="8"/>
      <c r="C7" s="8"/>
      <c r="D7" s="8"/>
      <c r="E7" s="8"/>
      <c r="F7" s="3"/>
      <c r="G7" s="4"/>
    </row>
    <row r="8" spans="1:8" x14ac:dyDescent="0.25">
      <c r="A8" s="6" t="s">
        <v>14</v>
      </c>
      <c r="F8" s="3"/>
      <c r="G8" s="4"/>
    </row>
    <row r="9" spans="1:8" x14ac:dyDescent="0.25">
      <c r="B9" s="1" t="s">
        <v>9</v>
      </c>
      <c r="C9" s="1" t="s">
        <v>10</v>
      </c>
      <c r="D9" s="1" t="s">
        <v>4</v>
      </c>
      <c r="E9" s="1" t="s">
        <v>8</v>
      </c>
      <c r="F9" s="3" t="s">
        <v>3</v>
      </c>
      <c r="G9" s="4"/>
    </row>
    <row r="10" spans="1:8" x14ac:dyDescent="0.25">
      <c r="A10" s="1" t="s">
        <v>5</v>
      </c>
      <c r="C10" s="1">
        <v>1</v>
      </c>
      <c r="D10" s="1">
        <v>0</v>
      </c>
      <c r="E10" s="1">
        <v>3</v>
      </c>
      <c r="F10" s="3">
        <f>(4*(1-EXP(-0.01*D10)) + (E10-1))*C10</f>
        <v>2</v>
      </c>
      <c r="G10" s="4"/>
    </row>
    <row r="11" spans="1:8" x14ac:dyDescent="0.25">
      <c r="F11" s="3"/>
      <c r="G11" s="4"/>
    </row>
    <row r="12" spans="1:8" x14ac:dyDescent="0.25">
      <c r="A12" s="1" t="s">
        <v>6</v>
      </c>
      <c r="C12" s="1">
        <v>0.5</v>
      </c>
      <c r="D12" s="1">
        <v>5</v>
      </c>
      <c r="E12" s="1">
        <v>4</v>
      </c>
      <c r="F12" s="3">
        <f t="shared" ref="F12" si="0">(4*(1-EXP(-0.03*D12)) + (E12-1))*C12</f>
        <v>1.7785840471498844</v>
      </c>
      <c r="G12" s="4"/>
    </row>
    <row r="13" spans="1:8" x14ac:dyDescent="0.25">
      <c r="A13" s="1" t="s">
        <v>7</v>
      </c>
      <c r="B13" s="1" t="s">
        <v>21</v>
      </c>
      <c r="C13" s="1">
        <v>1</v>
      </c>
      <c r="D13" s="1">
        <v>1</v>
      </c>
      <c r="E13" s="1">
        <v>1</v>
      </c>
      <c r="F13" s="3">
        <f>(4*(1-EXP(-0.045*D13)) + (E13-1))*C13</f>
        <v>0.17601007266760016</v>
      </c>
      <c r="G13" s="4"/>
    </row>
    <row r="14" spans="1:8" ht="15.75" customHeight="1" x14ac:dyDescent="0.25">
      <c r="F14" s="3"/>
      <c r="G14" s="4">
        <f>SUM(F10:F13)</f>
        <v>3.9545941198174845</v>
      </c>
    </row>
    <row r="15" spans="1:8" ht="15.75" customHeight="1" x14ac:dyDescent="0.25">
      <c r="F15" s="3"/>
      <c r="G15" s="4"/>
    </row>
    <row r="16" spans="1:8" x14ac:dyDescent="0.25">
      <c r="A16" s="6" t="s">
        <v>17</v>
      </c>
      <c r="F16" s="3" t="s">
        <v>3</v>
      </c>
      <c r="G16" s="4"/>
    </row>
    <row r="17" spans="2:8" x14ac:dyDescent="0.25">
      <c r="B17" s="1" t="s">
        <v>15</v>
      </c>
      <c r="F17" s="3"/>
      <c r="G17" s="4"/>
    </row>
    <row r="18" spans="2:8" x14ac:dyDescent="0.25">
      <c r="B18" s="1" t="s">
        <v>16</v>
      </c>
      <c r="F18" s="3"/>
      <c r="G18" s="4"/>
    </row>
    <row r="19" spans="2:8" x14ac:dyDescent="0.25">
      <c r="B19" s="1" t="s">
        <v>18</v>
      </c>
      <c r="F19" s="3"/>
      <c r="G19" s="4"/>
    </row>
    <row r="20" spans="2:8" x14ac:dyDescent="0.25">
      <c r="F20" s="3"/>
      <c r="G20" s="4"/>
    </row>
    <row r="21" spans="2:8" x14ac:dyDescent="0.25">
      <c r="F21" s="3"/>
      <c r="G21" s="4">
        <f>SUM(F17:F20)</f>
        <v>0</v>
      </c>
    </row>
    <row r="22" spans="2:8" x14ac:dyDescent="0.25">
      <c r="F22" s="3"/>
      <c r="G22" s="4"/>
    </row>
    <row r="23" spans="2:8" x14ac:dyDescent="0.25">
      <c r="F23" s="3" t="s">
        <v>11</v>
      </c>
      <c r="G23" s="4">
        <f>SUM(G2:G21)</f>
        <v>6.206501445763914</v>
      </c>
    </row>
    <row r="24" spans="2:8" x14ac:dyDescent="0.25">
      <c r="F24" s="11" t="s">
        <v>12</v>
      </c>
      <c r="G24" s="12">
        <f>G23/32</f>
        <v>0.19395317018012231</v>
      </c>
      <c r="H24" s="13">
        <f>G23/24</f>
        <v>0.25860422690682977</v>
      </c>
    </row>
    <row r="25" spans="2:8" x14ac:dyDescent="0.25">
      <c r="F25" s="14"/>
      <c r="G25" s="9" t="s">
        <v>19</v>
      </c>
      <c r="H25" s="10" t="s">
        <v>20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7"/>
  <sheetViews>
    <sheetView showGridLines="0" tabSelected="1" topLeftCell="B1" workbookViewId="0">
      <pane ySplit="8" topLeftCell="A9" activePane="bottomLeft" state="frozen"/>
      <selection activeCell="B1" sqref="B1"/>
      <selection pane="bottomLeft" activeCell="N16" sqref="N16"/>
    </sheetView>
  </sheetViews>
  <sheetFormatPr defaultRowHeight="15" x14ac:dyDescent="0.25"/>
  <cols>
    <col min="1" max="1" width="12.7109375" hidden="1" customWidth="1"/>
    <col min="2" max="2" width="12.5703125" style="21" customWidth="1"/>
    <col min="3" max="3" width="12.7109375" style="21" customWidth="1"/>
    <col min="4" max="4" width="16.42578125" hidden="1" customWidth="1"/>
    <col min="5" max="5" width="12.7109375" style="15" hidden="1" customWidth="1"/>
    <col min="6" max="6" width="12.7109375" style="21" customWidth="1"/>
    <col min="7" max="7" width="19.5703125" style="16" hidden="1" customWidth="1"/>
    <col min="8" max="9" width="12.7109375" style="21" customWidth="1"/>
    <col min="10" max="10" width="10.7109375" style="22" customWidth="1"/>
    <col min="11" max="11" width="8.85546875" style="16" hidden="1" customWidth="1"/>
    <col min="12" max="12" width="3.42578125" customWidth="1"/>
    <col min="13" max="13" width="10.5703125" customWidth="1"/>
    <col min="15" max="15" width="1.7109375" customWidth="1"/>
    <col min="17" max="17" width="8.85546875" style="25"/>
    <col min="18" max="18" width="1.7109375" customWidth="1"/>
    <col min="21" max="21" width="1.7109375" customWidth="1"/>
    <col min="22" max="22" width="8.85546875" hidden="1" customWidth="1"/>
  </cols>
  <sheetData>
    <row r="1" spans="1:25" x14ac:dyDescent="0.25">
      <c r="B1" s="29" t="s">
        <v>34</v>
      </c>
      <c r="C1" s="29"/>
      <c r="D1" s="29"/>
      <c r="E1" s="30"/>
      <c r="F1" s="29"/>
      <c r="G1" s="26"/>
      <c r="H1" s="29"/>
      <c r="I1" s="29"/>
      <c r="J1" s="26"/>
      <c r="K1" s="26"/>
      <c r="L1" s="29"/>
      <c r="M1" s="29"/>
      <c r="N1" s="29"/>
      <c r="O1" s="29"/>
      <c r="P1" s="29"/>
      <c r="Q1" s="31"/>
      <c r="R1" s="29"/>
      <c r="S1" s="29"/>
      <c r="T1" s="29"/>
    </row>
    <row r="2" spans="1:25" x14ac:dyDescent="0.25">
      <c r="B2" s="29" t="s">
        <v>35</v>
      </c>
      <c r="C2" s="29"/>
      <c r="D2" s="29"/>
      <c r="E2" s="30"/>
      <c r="F2" s="29"/>
      <c r="G2" s="26"/>
      <c r="H2" s="29"/>
      <c r="I2" s="29"/>
      <c r="J2" s="26"/>
      <c r="K2" s="26"/>
      <c r="L2" s="29"/>
      <c r="M2" s="29"/>
      <c r="N2" s="29"/>
      <c r="O2" s="29"/>
      <c r="P2" s="29"/>
      <c r="Q2" s="31"/>
      <c r="R2" s="29"/>
      <c r="S2" s="29"/>
      <c r="T2" s="29"/>
    </row>
    <row r="3" spans="1:25" ht="15.75" thickBot="1" x14ac:dyDescent="0.3">
      <c r="B3" s="29" t="s">
        <v>37</v>
      </c>
      <c r="C3" s="29"/>
      <c r="D3" s="29"/>
      <c r="E3" s="30"/>
      <c r="F3" s="29"/>
      <c r="G3" s="26"/>
      <c r="H3" s="29"/>
      <c r="I3" s="29"/>
      <c r="J3" s="26"/>
      <c r="K3" s="26"/>
      <c r="L3" s="29"/>
      <c r="M3" s="29"/>
      <c r="N3" s="29"/>
      <c r="O3" s="29"/>
      <c r="P3" s="29"/>
      <c r="Q3" s="31"/>
      <c r="R3" s="29"/>
      <c r="S3" s="29"/>
      <c r="T3" s="29"/>
    </row>
    <row r="4" spans="1:25" ht="15.75" thickTop="1" x14ac:dyDescent="0.25">
      <c r="B4" s="29" t="s">
        <v>36</v>
      </c>
      <c r="C4" s="29"/>
      <c r="D4" s="29"/>
      <c r="E4" s="30"/>
      <c r="F4" s="29"/>
      <c r="G4" s="26"/>
      <c r="H4" s="29"/>
      <c r="I4" s="29"/>
      <c r="J4" s="26"/>
      <c r="K4" s="26"/>
      <c r="L4" s="29"/>
      <c r="M4" s="29"/>
      <c r="N4" s="29"/>
      <c r="O4" s="29"/>
      <c r="P4" s="29"/>
      <c r="Q4" s="31"/>
      <c r="R4" s="29"/>
      <c r="S4" s="98" t="s">
        <v>52</v>
      </c>
      <c r="T4" s="101">
        <f>T8/V6</f>
        <v>0.17919166557451882</v>
      </c>
    </row>
    <row r="5" spans="1:25" x14ac:dyDescent="0.25">
      <c r="B5" s="29"/>
      <c r="C5" s="29"/>
      <c r="D5" s="29"/>
      <c r="E5" s="30"/>
      <c r="F5" s="29"/>
      <c r="G5" s="26"/>
      <c r="H5" s="29"/>
      <c r="I5" s="29"/>
      <c r="J5" s="26"/>
      <c r="K5" s="26"/>
      <c r="L5" s="29"/>
      <c r="M5" s="29"/>
      <c r="N5" s="29"/>
      <c r="O5" s="29"/>
      <c r="P5" s="29"/>
      <c r="Q5" s="31"/>
      <c r="R5" s="29"/>
      <c r="S5" s="99"/>
      <c r="T5" s="102"/>
    </row>
    <row r="6" spans="1:25" s="49" customFormat="1" ht="15.75" thickBot="1" x14ac:dyDescent="0.3">
      <c r="B6" s="97" t="s">
        <v>54</v>
      </c>
      <c r="C6" s="97"/>
      <c r="D6" s="50"/>
      <c r="E6" s="51"/>
      <c r="F6" s="33" t="s">
        <v>56</v>
      </c>
      <c r="G6" s="52"/>
      <c r="H6" s="50"/>
      <c r="I6" s="50"/>
      <c r="J6" s="52"/>
      <c r="K6" s="52"/>
      <c r="L6" s="50"/>
      <c r="M6" s="50"/>
      <c r="N6" s="50"/>
      <c r="O6" s="50"/>
      <c r="P6" s="50"/>
      <c r="Q6" s="31"/>
      <c r="R6" s="50"/>
      <c r="S6" s="100"/>
      <c r="T6" s="103"/>
      <c r="V6" s="49">
        <f>IF(ISBLANK(F6),0,IF(F6="9 Months",24,IF(F6="12 Months",32,"")))</f>
        <v>32</v>
      </c>
    </row>
    <row r="7" spans="1:25" ht="16.5" thickTop="1" thickBot="1" x14ac:dyDescent="0.3">
      <c r="X7" s="104" t="s">
        <v>58</v>
      </c>
      <c r="Y7" s="104"/>
    </row>
    <row r="8" spans="1:25" s="17" customFormat="1" ht="30.75" thickBot="1" x14ac:dyDescent="0.3">
      <c r="A8" s="18" t="s">
        <v>22</v>
      </c>
      <c r="B8" s="62" t="s">
        <v>9</v>
      </c>
      <c r="C8" s="63" t="s">
        <v>29</v>
      </c>
      <c r="D8" s="64" t="s">
        <v>23</v>
      </c>
      <c r="E8" s="65" t="s">
        <v>30</v>
      </c>
      <c r="F8" s="63" t="s">
        <v>24</v>
      </c>
      <c r="G8" s="66" t="s">
        <v>26</v>
      </c>
      <c r="H8" s="63" t="s">
        <v>25</v>
      </c>
      <c r="I8" s="67" t="s">
        <v>33</v>
      </c>
      <c r="J8" s="68" t="s">
        <v>32</v>
      </c>
      <c r="K8" s="67" t="s">
        <v>3</v>
      </c>
      <c r="M8" s="69" t="s">
        <v>50</v>
      </c>
      <c r="N8" s="70">
        <f>J67</f>
        <v>3.4781914788547339</v>
      </c>
      <c r="P8" s="71" t="s">
        <v>51</v>
      </c>
      <c r="Q8" s="72">
        <f>Advising!D9</f>
        <v>2.2559418195298679</v>
      </c>
      <c r="S8" s="71" t="s">
        <v>53</v>
      </c>
      <c r="T8" s="73">
        <f>N8+Q8</f>
        <v>5.7341332983846023</v>
      </c>
    </row>
    <row r="9" spans="1:25" x14ac:dyDescent="0.25">
      <c r="A9" s="19">
        <v>4</v>
      </c>
      <c r="B9" s="53" t="s">
        <v>31</v>
      </c>
      <c r="C9" s="88">
        <v>108</v>
      </c>
      <c r="D9" s="94">
        <f>IF(ISBLANK(C9),0,VALUE(LEFT(C9,1)))</f>
        <v>1</v>
      </c>
      <c r="E9" s="91">
        <f>IF(D9 =0,0,VLOOKUP(D9,Sheet2!$A$2:$B$11,2))</f>
        <v>-0.01</v>
      </c>
      <c r="F9" s="54">
        <v>10</v>
      </c>
      <c r="G9" s="85">
        <f>IF(NOT(ISBLANK(D9)),4*(1-EXP(E9*F9)),0)</f>
        <v>0.38065032785616193</v>
      </c>
      <c r="H9" s="54">
        <v>3</v>
      </c>
      <c r="I9" s="55">
        <v>1</v>
      </c>
      <c r="J9" s="74">
        <f>K9</f>
        <v>2.3806503278561619</v>
      </c>
      <c r="K9" s="74">
        <f>IF(G9&gt;0,(G9+(H9-1))*I9,0)</f>
        <v>2.3806503278561619</v>
      </c>
    </row>
    <row r="10" spans="1:25" x14ac:dyDescent="0.25">
      <c r="A10" s="19">
        <v>4</v>
      </c>
      <c r="B10" s="56" t="s">
        <v>59</v>
      </c>
      <c r="C10" s="89">
        <v>201</v>
      </c>
      <c r="D10" s="95">
        <f t="shared" ref="D10:D66" si="0">IF(ISBLANK(C10),0,VALUE(LEFT(C10,1)))</f>
        <v>2</v>
      </c>
      <c r="E10" s="92">
        <f>IF(D10 =0,0,VLOOKUP(D10,Sheet2!$A$2:$B$11,2))</f>
        <v>-0.01</v>
      </c>
      <c r="F10" s="57">
        <v>5</v>
      </c>
      <c r="G10" s="86">
        <f t="shared" ref="G10:G66" si="1">IF(NOT(ISBLANK(D10)),4*(1-EXP(E10*F10)),0)</f>
        <v>0.19508230199714394</v>
      </c>
      <c r="H10" s="57">
        <v>3</v>
      </c>
      <c r="I10" s="58">
        <v>0.5</v>
      </c>
      <c r="J10" s="83">
        <f t="shared" ref="J10:J66" si="2">K10</f>
        <v>1.097541150998572</v>
      </c>
      <c r="K10" s="83">
        <f t="shared" ref="K10:K67" si="3">IF(G10&gt;0,(G10+(H10-1))*I10,0)</f>
        <v>1.097541150998572</v>
      </c>
    </row>
    <row r="11" spans="1:25" x14ac:dyDescent="0.25">
      <c r="A11" s="19">
        <v>4</v>
      </c>
      <c r="B11" s="56"/>
      <c r="C11" s="89"/>
      <c r="D11" s="95">
        <f t="shared" si="0"/>
        <v>0</v>
      </c>
      <c r="E11" s="92">
        <f>IF(D11 =0,0,VLOOKUP(D11,Sheet2!$A$2:$B$11,2))</f>
        <v>0</v>
      </c>
      <c r="F11" s="57"/>
      <c r="G11" s="86">
        <f t="shared" si="1"/>
        <v>0</v>
      </c>
      <c r="H11" s="57"/>
      <c r="I11" s="58"/>
      <c r="J11" s="83">
        <f t="shared" si="2"/>
        <v>0</v>
      </c>
      <c r="K11" s="83">
        <f t="shared" si="3"/>
        <v>0</v>
      </c>
    </row>
    <row r="12" spans="1:25" x14ac:dyDescent="0.25">
      <c r="A12" s="19">
        <v>4</v>
      </c>
      <c r="B12" s="56"/>
      <c r="C12" s="89"/>
      <c r="D12" s="95">
        <f t="shared" si="0"/>
        <v>0</v>
      </c>
      <c r="E12" s="92">
        <f>IF(D12 =0,0,VLOOKUP(D12,Sheet2!$A$2:$B$11,2))</f>
        <v>0</v>
      </c>
      <c r="F12" s="57"/>
      <c r="G12" s="86">
        <f t="shared" si="1"/>
        <v>0</v>
      </c>
      <c r="H12" s="57"/>
      <c r="I12" s="58"/>
      <c r="J12" s="83">
        <f t="shared" si="2"/>
        <v>0</v>
      </c>
      <c r="K12" s="83">
        <f t="shared" si="3"/>
        <v>0</v>
      </c>
    </row>
    <row r="13" spans="1:25" x14ac:dyDescent="0.25">
      <c r="A13" s="19">
        <v>4</v>
      </c>
      <c r="B13" s="56"/>
      <c r="C13" s="89"/>
      <c r="D13" s="95">
        <f t="shared" si="0"/>
        <v>0</v>
      </c>
      <c r="E13" s="92">
        <f>IF(D13 =0,0,VLOOKUP(D13,Sheet2!$A$2:$B$11,2))</f>
        <v>0</v>
      </c>
      <c r="F13" s="57"/>
      <c r="G13" s="86">
        <f t="shared" si="1"/>
        <v>0</v>
      </c>
      <c r="H13" s="57"/>
      <c r="I13" s="58"/>
      <c r="J13" s="83">
        <f t="shared" si="2"/>
        <v>0</v>
      </c>
      <c r="K13" s="83">
        <f t="shared" si="3"/>
        <v>0</v>
      </c>
    </row>
    <row r="14" spans="1:25" x14ac:dyDescent="0.25">
      <c r="A14" s="19">
        <v>4</v>
      </c>
      <c r="B14" s="56"/>
      <c r="C14" s="89"/>
      <c r="D14" s="95">
        <f t="shared" si="0"/>
        <v>0</v>
      </c>
      <c r="E14" s="92">
        <f>IF(D14 =0,0,VLOOKUP(D14,Sheet2!$A$2:$B$11,2))</f>
        <v>0</v>
      </c>
      <c r="F14" s="57"/>
      <c r="G14" s="86">
        <f t="shared" si="1"/>
        <v>0</v>
      </c>
      <c r="H14" s="57"/>
      <c r="I14" s="58"/>
      <c r="J14" s="83">
        <f t="shared" si="2"/>
        <v>0</v>
      </c>
      <c r="K14" s="83">
        <f t="shared" si="3"/>
        <v>0</v>
      </c>
    </row>
    <row r="15" spans="1:25" x14ac:dyDescent="0.25">
      <c r="A15" s="19">
        <v>4</v>
      </c>
      <c r="B15" s="56"/>
      <c r="C15" s="89"/>
      <c r="D15" s="95">
        <f t="shared" si="0"/>
        <v>0</v>
      </c>
      <c r="E15" s="92">
        <f>IF(D15 =0,0,VLOOKUP(D15,Sheet2!$A$2:$B$11,2))</f>
        <v>0</v>
      </c>
      <c r="F15" s="57"/>
      <c r="G15" s="86">
        <f t="shared" si="1"/>
        <v>0</v>
      </c>
      <c r="H15" s="57"/>
      <c r="I15" s="58"/>
      <c r="J15" s="83">
        <f t="shared" si="2"/>
        <v>0</v>
      </c>
      <c r="K15" s="83">
        <f t="shared" si="3"/>
        <v>0</v>
      </c>
    </row>
    <row r="16" spans="1:25" x14ac:dyDescent="0.25">
      <c r="A16" s="19">
        <v>4</v>
      </c>
      <c r="B16" s="56"/>
      <c r="C16" s="89"/>
      <c r="D16" s="95">
        <f t="shared" si="0"/>
        <v>0</v>
      </c>
      <c r="E16" s="92">
        <f>IF(D16 =0,0,VLOOKUP(D16,Sheet2!$A$2:$B$11,2))</f>
        <v>0</v>
      </c>
      <c r="F16" s="57"/>
      <c r="G16" s="86">
        <f t="shared" si="1"/>
        <v>0</v>
      </c>
      <c r="H16" s="57"/>
      <c r="I16" s="58"/>
      <c r="J16" s="83">
        <f t="shared" si="2"/>
        <v>0</v>
      </c>
      <c r="K16" s="83">
        <f t="shared" si="3"/>
        <v>0</v>
      </c>
    </row>
    <row r="17" spans="1:11" x14ac:dyDescent="0.25">
      <c r="A17" s="19">
        <v>4</v>
      </c>
      <c r="B17" s="56"/>
      <c r="C17" s="89"/>
      <c r="D17" s="95">
        <f t="shared" si="0"/>
        <v>0</v>
      </c>
      <c r="E17" s="92">
        <f>IF(D17 =0,0,VLOOKUP(D17,Sheet2!$A$2:$B$11,2))</f>
        <v>0</v>
      </c>
      <c r="F17" s="57"/>
      <c r="G17" s="86">
        <f t="shared" si="1"/>
        <v>0</v>
      </c>
      <c r="H17" s="57"/>
      <c r="I17" s="58"/>
      <c r="J17" s="83">
        <f t="shared" si="2"/>
        <v>0</v>
      </c>
      <c r="K17" s="83">
        <f t="shared" si="3"/>
        <v>0</v>
      </c>
    </row>
    <row r="18" spans="1:11" x14ac:dyDescent="0.25">
      <c r="A18" s="19">
        <v>4</v>
      </c>
      <c r="B18" s="56"/>
      <c r="C18" s="89"/>
      <c r="D18" s="95">
        <f t="shared" si="0"/>
        <v>0</v>
      </c>
      <c r="E18" s="92">
        <f>IF(D18 =0,0,VLOOKUP(D18,Sheet2!$A$2:$B$11,2))</f>
        <v>0</v>
      </c>
      <c r="F18" s="57"/>
      <c r="G18" s="86">
        <f t="shared" si="1"/>
        <v>0</v>
      </c>
      <c r="H18" s="57"/>
      <c r="I18" s="58"/>
      <c r="J18" s="83">
        <f t="shared" si="2"/>
        <v>0</v>
      </c>
      <c r="K18" s="83">
        <f t="shared" si="3"/>
        <v>0</v>
      </c>
    </row>
    <row r="19" spans="1:11" x14ac:dyDescent="0.25">
      <c r="A19" s="19">
        <v>4</v>
      </c>
      <c r="B19" s="56"/>
      <c r="C19" s="89"/>
      <c r="D19" s="95">
        <f t="shared" si="0"/>
        <v>0</v>
      </c>
      <c r="E19" s="92">
        <f>IF(D19 =0,0,VLOOKUP(D19,Sheet2!$A$2:$B$11,2))</f>
        <v>0</v>
      </c>
      <c r="F19" s="57"/>
      <c r="G19" s="86">
        <f t="shared" si="1"/>
        <v>0</v>
      </c>
      <c r="H19" s="57"/>
      <c r="I19" s="58"/>
      <c r="J19" s="83">
        <f t="shared" si="2"/>
        <v>0</v>
      </c>
      <c r="K19" s="83">
        <f t="shared" si="3"/>
        <v>0</v>
      </c>
    </row>
    <row r="20" spans="1:11" x14ac:dyDescent="0.25">
      <c r="A20" s="19">
        <v>4</v>
      </c>
      <c r="B20" s="56"/>
      <c r="C20" s="89"/>
      <c r="D20" s="95">
        <f t="shared" si="0"/>
        <v>0</v>
      </c>
      <c r="E20" s="92">
        <f>IF(D20 =0,0,VLOOKUP(D20,Sheet2!$A$2:$B$11,2))</f>
        <v>0</v>
      </c>
      <c r="F20" s="57"/>
      <c r="G20" s="86">
        <f t="shared" si="1"/>
        <v>0</v>
      </c>
      <c r="H20" s="57"/>
      <c r="I20" s="58"/>
      <c r="J20" s="83">
        <f t="shared" si="2"/>
        <v>0</v>
      </c>
      <c r="K20" s="83">
        <f t="shared" si="3"/>
        <v>0</v>
      </c>
    </row>
    <row r="21" spans="1:11" x14ac:dyDescent="0.25">
      <c r="A21" s="19">
        <v>4</v>
      </c>
      <c r="B21" s="56"/>
      <c r="C21" s="89"/>
      <c r="D21" s="95">
        <f t="shared" si="0"/>
        <v>0</v>
      </c>
      <c r="E21" s="92">
        <f>IF(D21 =0,0,VLOOKUP(D21,Sheet2!$A$2:$B$11,2))</f>
        <v>0</v>
      </c>
      <c r="F21" s="57"/>
      <c r="G21" s="86">
        <f t="shared" si="1"/>
        <v>0</v>
      </c>
      <c r="H21" s="57"/>
      <c r="I21" s="58"/>
      <c r="J21" s="83">
        <f t="shared" si="2"/>
        <v>0</v>
      </c>
      <c r="K21" s="83">
        <f t="shared" si="3"/>
        <v>0</v>
      </c>
    </row>
    <row r="22" spans="1:11" x14ac:dyDescent="0.25">
      <c r="A22" s="19">
        <v>4</v>
      </c>
      <c r="B22" s="56"/>
      <c r="C22" s="89"/>
      <c r="D22" s="95">
        <f t="shared" si="0"/>
        <v>0</v>
      </c>
      <c r="E22" s="92">
        <f>IF(D22 =0,0,VLOOKUP(D22,Sheet2!$A$2:$B$11,2))</f>
        <v>0</v>
      </c>
      <c r="F22" s="57"/>
      <c r="G22" s="86">
        <f t="shared" si="1"/>
        <v>0</v>
      </c>
      <c r="H22" s="57"/>
      <c r="I22" s="58"/>
      <c r="J22" s="83">
        <f t="shared" si="2"/>
        <v>0</v>
      </c>
      <c r="K22" s="83">
        <f t="shared" si="3"/>
        <v>0</v>
      </c>
    </row>
    <row r="23" spans="1:11" x14ac:dyDescent="0.25">
      <c r="A23" s="19">
        <v>4</v>
      </c>
      <c r="B23" s="56"/>
      <c r="C23" s="89"/>
      <c r="D23" s="95">
        <f t="shared" si="0"/>
        <v>0</v>
      </c>
      <c r="E23" s="92">
        <f>IF(D23 =0,0,VLOOKUP(D23,Sheet2!$A$2:$B$11,2))</f>
        <v>0</v>
      </c>
      <c r="F23" s="57"/>
      <c r="G23" s="86">
        <f t="shared" si="1"/>
        <v>0</v>
      </c>
      <c r="H23" s="57"/>
      <c r="I23" s="58"/>
      <c r="J23" s="83">
        <f t="shared" si="2"/>
        <v>0</v>
      </c>
      <c r="K23" s="83">
        <f t="shared" si="3"/>
        <v>0</v>
      </c>
    </row>
    <row r="24" spans="1:11" x14ac:dyDescent="0.25">
      <c r="A24" s="19">
        <v>4</v>
      </c>
      <c r="B24" s="56"/>
      <c r="C24" s="89"/>
      <c r="D24" s="95">
        <f t="shared" si="0"/>
        <v>0</v>
      </c>
      <c r="E24" s="92">
        <f>IF(D24 =0,0,VLOOKUP(D24,Sheet2!$A$2:$B$11,2))</f>
        <v>0</v>
      </c>
      <c r="F24" s="57"/>
      <c r="G24" s="86">
        <f t="shared" si="1"/>
        <v>0</v>
      </c>
      <c r="H24" s="57"/>
      <c r="I24" s="58"/>
      <c r="J24" s="83">
        <f t="shared" si="2"/>
        <v>0</v>
      </c>
      <c r="K24" s="83">
        <f t="shared" si="3"/>
        <v>0</v>
      </c>
    </row>
    <row r="25" spans="1:11" x14ac:dyDescent="0.25">
      <c r="A25" s="19">
        <v>4</v>
      </c>
      <c r="B25" s="56"/>
      <c r="C25" s="89"/>
      <c r="D25" s="95">
        <f t="shared" si="0"/>
        <v>0</v>
      </c>
      <c r="E25" s="92">
        <f>IF(D25 =0,0,VLOOKUP(D25,Sheet2!$A$2:$B$11,2))</f>
        <v>0</v>
      </c>
      <c r="F25" s="57"/>
      <c r="G25" s="86">
        <f t="shared" si="1"/>
        <v>0</v>
      </c>
      <c r="H25" s="57"/>
      <c r="I25" s="58"/>
      <c r="J25" s="83">
        <f t="shared" si="2"/>
        <v>0</v>
      </c>
      <c r="K25" s="83">
        <f t="shared" si="3"/>
        <v>0</v>
      </c>
    </row>
    <row r="26" spans="1:11" x14ac:dyDescent="0.25">
      <c r="A26" s="19">
        <v>4</v>
      </c>
      <c r="B26" s="56"/>
      <c r="C26" s="89"/>
      <c r="D26" s="95">
        <f t="shared" si="0"/>
        <v>0</v>
      </c>
      <c r="E26" s="92">
        <f>IF(D26 =0,0,VLOOKUP(D26,Sheet2!$A$2:$B$11,2))</f>
        <v>0</v>
      </c>
      <c r="F26" s="57"/>
      <c r="G26" s="86">
        <f t="shared" si="1"/>
        <v>0</v>
      </c>
      <c r="H26" s="57"/>
      <c r="I26" s="58"/>
      <c r="J26" s="83">
        <f t="shared" si="2"/>
        <v>0</v>
      </c>
      <c r="K26" s="83">
        <f t="shared" si="3"/>
        <v>0</v>
      </c>
    </row>
    <row r="27" spans="1:11" x14ac:dyDescent="0.25">
      <c r="A27" s="19">
        <v>4</v>
      </c>
      <c r="B27" s="56"/>
      <c r="C27" s="89"/>
      <c r="D27" s="95">
        <f t="shared" si="0"/>
        <v>0</v>
      </c>
      <c r="E27" s="92">
        <f>IF(D27 =0,0,VLOOKUP(D27,Sheet2!$A$2:$B$11,2))</f>
        <v>0</v>
      </c>
      <c r="F27" s="57"/>
      <c r="G27" s="86">
        <f t="shared" si="1"/>
        <v>0</v>
      </c>
      <c r="H27" s="57"/>
      <c r="I27" s="58"/>
      <c r="J27" s="83">
        <f t="shared" si="2"/>
        <v>0</v>
      </c>
      <c r="K27" s="83">
        <f t="shared" si="3"/>
        <v>0</v>
      </c>
    </row>
    <row r="28" spans="1:11" x14ac:dyDescent="0.25">
      <c r="A28" s="19">
        <v>4</v>
      </c>
      <c r="B28" s="56"/>
      <c r="C28" s="89"/>
      <c r="D28" s="95">
        <f t="shared" si="0"/>
        <v>0</v>
      </c>
      <c r="E28" s="92">
        <f>IF(D28 =0,0,VLOOKUP(D28,Sheet2!$A$2:$B$11,2))</f>
        <v>0</v>
      </c>
      <c r="F28" s="57"/>
      <c r="G28" s="86">
        <f t="shared" si="1"/>
        <v>0</v>
      </c>
      <c r="H28" s="57"/>
      <c r="I28" s="58"/>
      <c r="J28" s="83">
        <f t="shared" si="2"/>
        <v>0</v>
      </c>
      <c r="K28" s="83">
        <f t="shared" si="3"/>
        <v>0</v>
      </c>
    </row>
    <row r="29" spans="1:11" x14ac:dyDescent="0.25">
      <c r="A29" s="19">
        <v>4</v>
      </c>
      <c r="B29" s="56"/>
      <c r="C29" s="89"/>
      <c r="D29" s="95">
        <f t="shared" si="0"/>
        <v>0</v>
      </c>
      <c r="E29" s="92">
        <f>IF(D29 =0,0,VLOOKUP(D29,Sheet2!$A$2:$B$11,2))</f>
        <v>0</v>
      </c>
      <c r="F29" s="57"/>
      <c r="G29" s="86">
        <f t="shared" si="1"/>
        <v>0</v>
      </c>
      <c r="H29" s="57"/>
      <c r="I29" s="58"/>
      <c r="J29" s="83">
        <f t="shared" si="2"/>
        <v>0</v>
      </c>
      <c r="K29" s="83">
        <f t="shared" si="3"/>
        <v>0</v>
      </c>
    </row>
    <row r="30" spans="1:11" x14ac:dyDescent="0.25">
      <c r="A30" s="19">
        <v>4</v>
      </c>
      <c r="B30" s="56"/>
      <c r="C30" s="89"/>
      <c r="D30" s="95">
        <f t="shared" si="0"/>
        <v>0</v>
      </c>
      <c r="E30" s="92">
        <f>IF(D30 =0,0,VLOOKUP(D30,Sheet2!$A$2:$B$11,2))</f>
        <v>0</v>
      </c>
      <c r="F30" s="57"/>
      <c r="G30" s="86">
        <f t="shared" si="1"/>
        <v>0</v>
      </c>
      <c r="H30" s="57"/>
      <c r="I30" s="58"/>
      <c r="J30" s="83">
        <f t="shared" si="2"/>
        <v>0</v>
      </c>
      <c r="K30" s="83">
        <f t="shared" si="3"/>
        <v>0</v>
      </c>
    </row>
    <row r="31" spans="1:11" x14ac:dyDescent="0.25">
      <c r="A31" s="19">
        <v>4</v>
      </c>
      <c r="B31" s="56"/>
      <c r="C31" s="89"/>
      <c r="D31" s="95">
        <f t="shared" si="0"/>
        <v>0</v>
      </c>
      <c r="E31" s="92">
        <f>IF(D31 =0,0,VLOOKUP(D31,Sheet2!$A$2:$B$11,2))</f>
        <v>0</v>
      </c>
      <c r="F31" s="57"/>
      <c r="G31" s="86">
        <f t="shared" si="1"/>
        <v>0</v>
      </c>
      <c r="H31" s="57"/>
      <c r="I31" s="58"/>
      <c r="J31" s="83">
        <f t="shared" si="2"/>
        <v>0</v>
      </c>
      <c r="K31" s="83">
        <f t="shared" si="3"/>
        <v>0</v>
      </c>
    </row>
    <row r="32" spans="1:11" x14ac:dyDescent="0.25">
      <c r="A32" s="19">
        <v>4</v>
      </c>
      <c r="B32" s="56"/>
      <c r="C32" s="89"/>
      <c r="D32" s="95">
        <f t="shared" si="0"/>
        <v>0</v>
      </c>
      <c r="E32" s="92">
        <f>IF(D32 =0,0,VLOOKUP(D32,Sheet2!$A$2:$B$11,2))</f>
        <v>0</v>
      </c>
      <c r="F32" s="57"/>
      <c r="G32" s="86">
        <f t="shared" si="1"/>
        <v>0</v>
      </c>
      <c r="H32" s="57"/>
      <c r="I32" s="58"/>
      <c r="J32" s="83">
        <f t="shared" si="2"/>
        <v>0</v>
      </c>
      <c r="K32" s="83">
        <f t="shared" si="3"/>
        <v>0</v>
      </c>
    </row>
    <row r="33" spans="1:11" x14ac:dyDescent="0.25">
      <c r="A33" s="19">
        <v>4</v>
      </c>
      <c r="B33" s="56"/>
      <c r="C33" s="89"/>
      <c r="D33" s="95">
        <f t="shared" si="0"/>
        <v>0</v>
      </c>
      <c r="E33" s="92">
        <f>IF(D33 =0,0,VLOOKUP(D33,Sheet2!$A$2:$B$11,2))</f>
        <v>0</v>
      </c>
      <c r="F33" s="57"/>
      <c r="G33" s="86">
        <f t="shared" si="1"/>
        <v>0</v>
      </c>
      <c r="H33" s="57"/>
      <c r="I33" s="58"/>
      <c r="J33" s="83">
        <f t="shared" si="2"/>
        <v>0</v>
      </c>
      <c r="K33" s="83">
        <f t="shared" si="3"/>
        <v>0</v>
      </c>
    </row>
    <row r="34" spans="1:11" x14ac:dyDescent="0.25">
      <c r="A34" s="19">
        <v>4</v>
      </c>
      <c r="B34" s="56"/>
      <c r="C34" s="89"/>
      <c r="D34" s="95">
        <f t="shared" si="0"/>
        <v>0</v>
      </c>
      <c r="E34" s="92">
        <f>IF(D34 =0,0,VLOOKUP(D34,Sheet2!$A$2:$B$11,2))</f>
        <v>0</v>
      </c>
      <c r="F34" s="57"/>
      <c r="G34" s="86">
        <f t="shared" si="1"/>
        <v>0</v>
      </c>
      <c r="H34" s="57"/>
      <c r="I34" s="58"/>
      <c r="J34" s="83">
        <f t="shared" si="2"/>
        <v>0</v>
      </c>
      <c r="K34" s="83">
        <f t="shared" si="3"/>
        <v>0</v>
      </c>
    </row>
    <row r="35" spans="1:11" x14ac:dyDescent="0.25">
      <c r="A35" s="19">
        <v>4</v>
      </c>
      <c r="B35" s="56"/>
      <c r="C35" s="89"/>
      <c r="D35" s="95">
        <f t="shared" si="0"/>
        <v>0</v>
      </c>
      <c r="E35" s="92">
        <f>IF(D35 =0,0,VLOOKUP(D35,Sheet2!$A$2:$B$11,2))</f>
        <v>0</v>
      </c>
      <c r="F35" s="57"/>
      <c r="G35" s="86">
        <f t="shared" si="1"/>
        <v>0</v>
      </c>
      <c r="H35" s="57"/>
      <c r="I35" s="58"/>
      <c r="J35" s="83">
        <f t="shared" si="2"/>
        <v>0</v>
      </c>
      <c r="K35" s="83">
        <f t="shared" si="3"/>
        <v>0</v>
      </c>
    </row>
    <row r="36" spans="1:11" x14ac:dyDescent="0.25">
      <c r="A36" s="19">
        <v>4</v>
      </c>
      <c r="B36" s="56"/>
      <c r="C36" s="89"/>
      <c r="D36" s="95">
        <f t="shared" si="0"/>
        <v>0</v>
      </c>
      <c r="E36" s="92">
        <f>IF(D36 =0,0,VLOOKUP(D36,Sheet2!$A$2:$B$11,2))</f>
        <v>0</v>
      </c>
      <c r="F36" s="57"/>
      <c r="G36" s="86">
        <f t="shared" si="1"/>
        <v>0</v>
      </c>
      <c r="H36" s="57"/>
      <c r="I36" s="58"/>
      <c r="J36" s="83">
        <f t="shared" si="2"/>
        <v>0</v>
      </c>
      <c r="K36" s="83">
        <f t="shared" si="3"/>
        <v>0</v>
      </c>
    </row>
    <row r="37" spans="1:11" x14ac:dyDescent="0.25">
      <c r="A37" s="19">
        <v>4</v>
      </c>
      <c r="B37" s="56"/>
      <c r="C37" s="89"/>
      <c r="D37" s="95">
        <f t="shared" si="0"/>
        <v>0</v>
      </c>
      <c r="E37" s="92">
        <f>IF(D37 =0,0,VLOOKUP(D37,Sheet2!$A$2:$B$11,2))</f>
        <v>0</v>
      </c>
      <c r="F37" s="57"/>
      <c r="G37" s="86">
        <f t="shared" si="1"/>
        <v>0</v>
      </c>
      <c r="H37" s="57"/>
      <c r="I37" s="58"/>
      <c r="J37" s="83">
        <f t="shared" si="2"/>
        <v>0</v>
      </c>
      <c r="K37" s="83">
        <f t="shared" si="3"/>
        <v>0</v>
      </c>
    </row>
    <row r="38" spans="1:11" x14ac:dyDescent="0.25">
      <c r="A38" s="19">
        <v>4</v>
      </c>
      <c r="B38" s="56"/>
      <c r="C38" s="89"/>
      <c r="D38" s="95">
        <f t="shared" si="0"/>
        <v>0</v>
      </c>
      <c r="E38" s="92">
        <f>IF(D38 =0,0,VLOOKUP(D38,Sheet2!$A$2:$B$11,2))</f>
        <v>0</v>
      </c>
      <c r="F38" s="57"/>
      <c r="G38" s="86">
        <f t="shared" si="1"/>
        <v>0</v>
      </c>
      <c r="H38" s="57"/>
      <c r="I38" s="58"/>
      <c r="J38" s="83">
        <f t="shared" si="2"/>
        <v>0</v>
      </c>
      <c r="K38" s="83">
        <f t="shared" si="3"/>
        <v>0</v>
      </c>
    </row>
    <row r="39" spans="1:11" x14ac:dyDescent="0.25">
      <c r="A39" s="19">
        <v>4</v>
      </c>
      <c r="B39" s="56"/>
      <c r="C39" s="89"/>
      <c r="D39" s="95">
        <f t="shared" si="0"/>
        <v>0</v>
      </c>
      <c r="E39" s="92">
        <f>IF(D39 =0,0,VLOOKUP(D39,Sheet2!$A$2:$B$11,2))</f>
        <v>0</v>
      </c>
      <c r="F39" s="57"/>
      <c r="G39" s="86">
        <f t="shared" si="1"/>
        <v>0</v>
      </c>
      <c r="H39" s="57"/>
      <c r="I39" s="58"/>
      <c r="J39" s="83">
        <f t="shared" si="2"/>
        <v>0</v>
      </c>
      <c r="K39" s="83">
        <f t="shared" si="3"/>
        <v>0</v>
      </c>
    </row>
    <row r="40" spans="1:11" x14ac:dyDescent="0.25">
      <c r="A40" s="19">
        <v>4</v>
      </c>
      <c r="B40" s="56"/>
      <c r="C40" s="89"/>
      <c r="D40" s="95">
        <f t="shared" si="0"/>
        <v>0</v>
      </c>
      <c r="E40" s="92">
        <f>IF(D40 =0,0,VLOOKUP(D40,Sheet2!$A$2:$B$11,2))</f>
        <v>0</v>
      </c>
      <c r="F40" s="57"/>
      <c r="G40" s="86">
        <f t="shared" si="1"/>
        <v>0</v>
      </c>
      <c r="H40" s="57"/>
      <c r="I40" s="58"/>
      <c r="J40" s="83">
        <f t="shared" si="2"/>
        <v>0</v>
      </c>
      <c r="K40" s="83">
        <f t="shared" si="3"/>
        <v>0</v>
      </c>
    </row>
    <row r="41" spans="1:11" x14ac:dyDescent="0.25">
      <c r="A41" s="19">
        <v>4</v>
      </c>
      <c r="B41" s="56"/>
      <c r="C41" s="89"/>
      <c r="D41" s="95">
        <f t="shared" si="0"/>
        <v>0</v>
      </c>
      <c r="E41" s="92">
        <f>IF(D41 =0,0,VLOOKUP(D41,Sheet2!$A$2:$B$11,2))</f>
        <v>0</v>
      </c>
      <c r="F41" s="57"/>
      <c r="G41" s="86">
        <f t="shared" si="1"/>
        <v>0</v>
      </c>
      <c r="H41" s="57"/>
      <c r="I41" s="58"/>
      <c r="J41" s="83">
        <f t="shared" si="2"/>
        <v>0</v>
      </c>
      <c r="K41" s="83">
        <f t="shared" si="3"/>
        <v>0</v>
      </c>
    </row>
    <row r="42" spans="1:11" x14ac:dyDescent="0.25">
      <c r="A42" s="19">
        <v>4</v>
      </c>
      <c r="B42" s="56"/>
      <c r="C42" s="89"/>
      <c r="D42" s="95">
        <f t="shared" si="0"/>
        <v>0</v>
      </c>
      <c r="E42" s="92">
        <f>IF(D42 =0,0,VLOOKUP(D42,Sheet2!$A$2:$B$11,2))</f>
        <v>0</v>
      </c>
      <c r="F42" s="57"/>
      <c r="G42" s="86">
        <f t="shared" si="1"/>
        <v>0</v>
      </c>
      <c r="H42" s="57"/>
      <c r="I42" s="58"/>
      <c r="J42" s="83">
        <f t="shared" si="2"/>
        <v>0</v>
      </c>
      <c r="K42" s="83">
        <f t="shared" si="3"/>
        <v>0</v>
      </c>
    </row>
    <row r="43" spans="1:11" x14ac:dyDescent="0.25">
      <c r="A43" s="19">
        <v>4</v>
      </c>
      <c r="B43" s="56"/>
      <c r="C43" s="89"/>
      <c r="D43" s="95">
        <f t="shared" si="0"/>
        <v>0</v>
      </c>
      <c r="E43" s="92">
        <f>IF(D43 =0,0,VLOOKUP(D43,Sheet2!$A$2:$B$11,2))</f>
        <v>0</v>
      </c>
      <c r="F43" s="57"/>
      <c r="G43" s="86">
        <f t="shared" si="1"/>
        <v>0</v>
      </c>
      <c r="H43" s="57"/>
      <c r="I43" s="58"/>
      <c r="J43" s="83">
        <f t="shared" si="2"/>
        <v>0</v>
      </c>
      <c r="K43" s="83">
        <f t="shared" si="3"/>
        <v>0</v>
      </c>
    </row>
    <row r="44" spans="1:11" x14ac:dyDescent="0.25">
      <c r="A44" s="19">
        <v>4</v>
      </c>
      <c r="B44" s="56"/>
      <c r="C44" s="89"/>
      <c r="D44" s="95">
        <f t="shared" si="0"/>
        <v>0</v>
      </c>
      <c r="E44" s="92">
        <f>IF(D44 =0,0,VLOOKUP(D44,Sheet2!$A$2:$B$11,2))</f>
        <v>0</v>
      </c>
      <c r="F44" s="57"/>
      <c r="G44" s="86">
        <f t="shared" si="1"/>
        <v>0</v>
      </c>
      <c r="H44" s="57"/>
      <c r="I44" s="58"/>
      <c r="J44" s="83">
        <f t="shared" si="2"/>
        <v>0</v>
      </c>
      <c r="K44" s="83">
        <f t="shared" si="3"/>
        <v>0</v>
      </c>
    </row>
    <row r="45" spans="1:11" x14ac:dyDescent="0.25">
      <c r="A45" s="19">
        <v>4</v>
      </c>
      <c r="B45" s="56"/>
      <c r="C45" s="89"/>
      <c r="D45" s="95">
        <f t="shared" si="0"/>
        <v>0</v>
      </c>
      <c r="E45" s="92">
        <f>IF(D45 =0,0,VLOOKUP(D45,Sheet2!$A$2:$B$11,2))</f>
        <v>0</v>
      </c>
      <c r="F45" s="57"/>
      <c r="G45" s="86">
        <f t="shared" si="1"/>
        <v>0</v>
      </c>
      <c r="H45" s="57"/>
      <c r="I45" s="58"/>
      <c r="J45" s="83">
        <f t="shared" si="2"/>
        <v>0</v>
      </c>
      <c r="K45" s="83">
        <f t="shared" si="3"/>
        <v>0</v>
      </c>
    </row>
    <row r="46" spans="1:11" x14ac:dyDescent="0.25">
      <c r="A46" s="19">
        <v>4</v>
      </c>
      <c r="B46" s="56"/>
      <c r="C46" s="89"/>
      <c r="D46" s="95">
        <f t="shared" si="0"/>
        <v>0</v>
      </c>
      <c r="E46" s="92">
        <f>IF(D46 =0,0,VLOOKUP(D46,Sheet2!$A$2:$B$11,2))</f>
        <v>0</v>
      </c>
      <c r="F46" s="57"/>
      <c r="G46" s="86">
        <f t="shared" si="1"/>
        <v>0</v>
      </c>
      <c r="H46" s="57"/>
      <c r="I46" s="58"/>
      <c r="J46" s="83">
        <f t="shared" si="2"/>
        <v>0</v>
      </c>
      <c r="K46" s="83">
        <f t="shared" si="3"/>
        <v>0</v>
      </c>
    </row>
    <row r="47" spans="1:11" x14ac:dyDescent="0.25">
      <c r="A47" s="19">
        <v>4</v>
      </c>
      <c r="B47" s="56"/>
      <c r="C47" s="89"/>
      <c r="D47" s="95">
        <f t="shared" si="0"/>
        <v>0</v>
      </c>
      <c r="E47" s="92">
        <f>IF(D47 =0,0,VLOOKUP(D47,Sheet2!$A$2:$B$11,2))</f>
        <v>0</v>
      </c>
      <c r="F47" s="57"/>
      <c r="G47" s="86">
        <f t="shared" si="1"/>
        <v>0</v>
      </c>
      <c r="H47" s="57"/>
      <c r="I47" s="58"/>
      <c r="J47" s="83">
        <f t="shared" si="2"/>
        <v>0</v>
      </c>
      <c r="K47" s="83">
        <f t="shared" si="3"/>
        <v>0</v>
      </c>
    </row>
    <row r="48" spans="1:11" x14ac:dyDescent="0.25">
      <c r="A48" s="19">
        <v>4</v>
      </c>
      <c r="B48" s="56"/>
      <c r="C48" s="89"/>
      <c r="D48" s="95">
        <f t="shared" si="0"/>
        <v>0</v>
      </c>
      <c r="E48" s="92">
        <f>IF(D48 =0,0,VLOOKUP(D48,Sheet2!$A$2:$B$11,2))</f>
        <v>0</v>
      </c>
      <c r="F48" s="57"/>
      <c r="G48" s="86">
        <f t="shared" si="1"/>
        <v>0</v>
      </c>
      <c r="H48" s="57"/>
      <c r="I48" s="58"/>
      <c r="J48" s="83">
        <f t="shared" si="2"/>
        <v>0</v>
      </c>
      <c r="K48" s="83">
        <f t="shared" si="3"/>
        <v>0</v>
      </c>
    </row>
    <row r="49" spans="1:11" x14ac:dyDescent="0.25">
      <c r="A49" s="19">
        <v>4</v>
      </c>
      <c r="B49" s="56"/>
      <c r="C49" s="89"/>
      <c r="D49" s="95">
        <f t="shared" si="0"/>
        <v>0</v>
      </c>
      <c r="E49" s="92">
        <f>IF(D49 =0,0,VLOOKUP(D49,Sheet2!$A$2:$B$11,2))</f>
        <v>0</v>
      </c>
      <c r="F49" s="57"/>
      <c r="G49" s="86">
        <f t="shared" si="1"/>
        <v>0</v>
      </c>
      <c r="H49" s="57"/>
      <c r="I49" s="58"/>
      <c r="J49" s="83">
        <f t="shared" si="2"/>
        <v>0</v>
      </c>
      <c r="K49" s="83">
        <f t="shared" si="3"/>
        <v>0</v>
      </c>
    </row>
    <row r="50" spans="1:11" x14ac:dyDescent="0.25">
      <c r="A50" s="19">
        <v>4</v>
      </c>
      <c r="B50" s="56"/>
      <c r="C50" s="89"/>
      <c r="D50" s="95">
        <f t="shared" si="0"/>
        <v>0</v>
      </c>
      <c r="E50" s="92">
        <f>IF(D50 =0,0,VLOOKUP(D50,Sheet2!$A$2:$B$11,2))</f>
        <v>0</v>
      </c>
      <c r="F50" s="57"/>
      <c r="G50" s="86">
        <f t="shared" si="1"/>
        <v>0</v>
      </c>
      <c r="H50" s="57"/>
      <c r="I50" s="58"/>
      <c r="J50" s="83">
        <f t="shared" si="2"/>
        <v>0</v>
      </c>
      <c r="K50" s="83">
        <f t="shared" si="3"/>
        <v>0</v>
      </c>
    </row>
    <row r="51" spans="1:11" x14ac:dyDescent="0.25">
      <c r="A51" s="19">
        <v>4</v>
      </c>
      <c r="B51" s="56"/>
      <c r="C51" s="89"/>
      <c r="D51" s="95">
        <f t="shared" si="0"/>
        <v>0</v>
      </c>
      <c r="E51" s="92">
        <f>IF(D51 =0,0,VLOOKUP(D51,Sheet2!$A$2:$B$11,2))</f>
        <v>0</v>
      </c>
      <c r="F51" s="57"/>
      <c r="G51" s="86">
        <f t="shared" si="1"/>
        <v>0</v>
      </c>
      <c r="H51" s="57"/>
      <c r="I51" s="58"/>
      <c r="J51" s="83">
        <f t="shared" si="2"/>
        <v>0</v>
      </c>
      <c r="K51" s="83">
        <f t="shared" si="3"/>
        <v>0</v>
      </c>
    </row>
    <row r="52" spans="1:11" x14ac:dyDescent="0.25">
      <c r="A52" s="19">
        <v>4</v>
      </c>
      <c r="B52" s="56"/>
      <c r="C52" s="89"/>
      <c r="D52" s="95">
        <f t="shared" si="0"/>
        <v>0</v>
      </c>
      <c r="E52" s="92">
        <f>IF(D52 =0,0,VLOOKUP(D52,Sheet2!$A$2:$B$11,2))</f>
        <v>0</v>
      </c>
      <c r="F52" s="57"/>
      <c r="G52" s="86">
        <f t="shared" si="1"/>
        <v>0</v>
      </c>
      <c r="H52" s="57"/>
      <c r="I52" s="58"/>
      <c r="J52" s="83">
        <f t="shared" si="2"/>
        <v>0</v>
      </c>
      <c r="K52" s="83">
        <f t="shared" si="3"/>
        <v>0</v>
      </c>
    </row>
    <row r="53" spans="1:11" x14ac:dyDescent="0.25">
      <c r="A53" s="19">
        <v>4</v>
      </c>
      <c r="B53" s="56"/>
      <c r="C53" s="89"/>
      <c r="D53" s="95">
        <f t="shared" si="0"/>
        <v>0</v>
      </c>
      <c r="E53" s="92">
        <f>IF(D53 =0,0,VLOOKUP(D53,Sheet2!$A$2:$B$11,2))</f>
        <v>0</v>
      </c>
      <c r="F53" s="57"/>
      <c r="G53" s="86">
        <f t="shared" si="1"/>
        <v>0</v>
      </c>
      <c r="H53" s="57"/>
      <c r="I53" s="58"/>
      <c r="J53" s="83">
        <f t="shared" si="2"/>
        <v>0</v>
      </c>
      <c r="K53" s="83">
        <f t="shared" si="3"/>
        <v>0</v>
      </c>
    </row>
    <row r="54" spans="1:11" x14ac:dyDescent="0.25">
      <c r="A54" s="19">
        <v>4</v>
      </c>
      <c r="B54" s="56"/>
      <c r="C54" s="89"/>
      <c r="D54" s="95">
        <f t="shared" si="0"/>
        <v>0</v>
      </c>
      <c r="E54" s="92">
        <f>IF(D54 =0,0,VLOOKUP(D54,Sheet2!$A$2:$B$11,2))</f>
        <v>0</v>
      </c>
      <c r="F54" s="57"/>
      <c r="G54" s="86">
        <f t="shared" si="1"/>
        <v>0</v>
      </c>
      <c r="H54" s="57"/>
      <c r="I54" s="58"/>
      <c r="J54" s="83">
        <f t="shared" si="2"/>
        <v>0</v>
      </c>
      <c r="K54" s="83">
        <f t="shared" si="3"/>
        <v>0</v>
      </c>
    </row>
    <row r="55" spans="1:11" x14ac:dyDescent="0.25">
      <c r="A55" s="19">
        <v>4</v>
      </c>
      <c r="B55" s="56"/>
      <c r="C55" s="89"/>
      <c r="D55" s="95">
        <f t="shared" si="0"/>
        <v>0</v>
      </c>
      <c r="E55" s="92">
        <f>IF(D55 =0,0,VLOOKUP(D55,Sheet2!$A$2:$B$11,2))</f>
        <v>0</v>
      </c>
      <c r="F55" s="57"/>
      <c r="G55" s="86">
        <f t="shared" si="1"/>
        <v>0</v>
      </c>
      <c r="H55" s="57"/>
      <c r="I55" s="58"/>
      <c r="J55" s="83">
        <f t="shared" si="2"/>
        <v>0</v>
      </c>
      <c r="K55" s="83">
        <f t="shared" si="3"/>
        <v>0</v>
      </c>
    </row>
    <row r="56" spans="1:11" x14ac:dyDescent="0.25">
      <c r="A56" s="19">
        <v>4</v>
      </c>
      <c r="B56" s="56"/>
      <c r="C56" s="89"/>
      <c r="D56" s="95">
        <f t="shared" si="0"/>
        <v>0</v>
      </c>
      <c r="E56" s="92">
        <f>IF(D56 =0,0,VLOOKUP(D56,Sheet2!$A$2:$B$11,2))</f>
        <v>0</v>
      </c>
      <c r="F56" s="57"/>
      <c r="G56" s="86">
        <f t="shared" si="1"/>
        <v>0</v>
      </c>
      <c r="H56" s="57"/>
      <c r="I56" s="58"/>
      <c r="J56" s="83">
        <f t="shared" si="2"/>
        <v>0</v>
      </c>
      <c r="K56" s="83">
        <f t="shared" si="3"/>
        <v>0</v>
      </c>
    </row>
    <row r="57" spans="1:11" x14ac:dyDescent="0.25">
      <c r="A57" s="19">
        <v>4</v>
      </c>
      <c r="B57" s="56"/>
      <c r="C57" s="89"/>
      <c r="D57" s="95">
        <f t="shared" si="0"/>
        <v>0</v>
      </c>
      <c r="E57" s="92">
        <f>IF(D57 =0,0,VLOOKUP(D57,Sheet2!$A$2:$B$11,2))</f>
        <v>0</v>
      </c>
      <c r="F57" s="57"/>
      <c r="G57" s="86">
        <f t="shared" si="1"/>
        <v>0</v>
      </c>
      <c r="H57" s="57"/>
      <c r="I57" s="58"/>
      <c r="J57" s="83">
        <f t="shared" si="2"/>
        <v>0</v>
      </c>
      <c r="K57" s="83">
        <f t="shared" si="3"/>
        <v>0</v>
      </c>
    </row>
    <row r="58" spans="1:11" x14ac:dyDescent="0.25">
      <c r="A58" s="19">
        <v>4</v>
      </c>
      <c r="B58" s="56"/>
      <c r="C58" s="89"/>
      <c r="D58" s="95">
        <f t="shared" si="0"/>
        <v>0</v>
      </c>
      <c r="E58" s="92">
        <f>IF(D58 =0,0,VLOOKUP(D58,Sheet2!$A$2:$B$11,2))</f>
        <v>0</v>
      </c>
      <c r="F58" s="57"/>
      <c r="G58" s="86">
        <f t="shared" si="1"/>
        <v>0</v>
      </c>
      <c r="H58" s="57"/>
      <c r="I58" s="58"/>
      <c r="J58" s="83">
        <f t="shared" si="2"/>
        <v>0</v>
      </c>
      <c r="K58" s="83">
        <f t="shared" si="3"/>
        <v>0</v>
      </c>
    </row>
    <row r="59" spans="1:11" x14ac:dyDescent="0.25">
      <c r="A59" s="19">
        <v>4</v>
      </c>
      <c r="B59" s="56"/>
      <c r="C59" s="89"/>
      <c r="D59" s="95">
        <f t="shared" si="0"/>
        <v>0</v>
      </c>
      <c r="E59" s="92">
        <f>IF(D59 =0,0,VLOOKUP(D59,Sheet2!$A$2:$B$11,2))</f>
        <v>0</v>
      </c>
      <c r="F59" s="57"/>
      <c r="G59" s="86">
        <f t="shared" si="1"/>
        <v>0</v>
      </c>
      <c r="H59" s="57"/>
      <c r="I59" s="58"/>
      <c r="J59" s="83">
        <f t="shared" si="2"/>
        <v>0</v>
      </c>
      <c r="K59" s="83">
        <f t="shared" si="3"/>
        <v>0</v>
      </c>
    </row>
    <row r="60" spans="1:11" x14ac:dyDescent="0.25">
      <c r="A60" s="19">
        <v>4</v>
      </c>
      <c r="B60" s="56"/>
      <c r="C60" s="89"/>
      <c r="D60" s="95">
        <f t="shared" si="0"/>
        <v>0</v>
      </c>
      <c r="E60" s="92">
        <f>IF(D60 =0,0,VLOOKUP(D60,Sheet2!$A$2:$B$11,2))</f>
        <v>0</v>
      </c>
      <c r="F60" s="57"/>
      <c r="G60" s="86">
        <f t="shared" si="1"/>
        <v>0</v>
      </c>
      <c r="H60" s="57"/>
      <c r="I60" s="58"/>
      <c r="J60" s="83">
        <f t="shared" si="2"/>
        <v>0</v>
      </c>
      <c r="K60" s="83">
        <f t="shared" si="3"/>
        <v>0</v>
      </c>
    </row>
    <row r="61" spans="1:11" x14ac:dyDescent="0.25">
      <c r="A61" s="19">
        <v>4</v>
      </c>
      <c r="B61" s="56"/>
      <c r="C61" s="89"/>
      <c r="D61" s="95">
        <f t="shared" si="0"/>
        <v>0</v>
      </c>
      <c r="E61" s="92">
        <f>IF(D61 =0,0,VLOOKUP(D61,Sheet2!$A$2:$B$11,2))</f>
        <v>0</v>
      </c>
      <c r="F61" s="57"/>
      <c r="G61" s="86">
        <f t="shared" si="1"/>
        <v>0</v>
      </c>
      <c r="H61" s="57"/>
      <c r="I61" s="58"/>
      <c r="J61" s="83">
        <f t="shared" si="2"/>
        <v>0</v>
      </c>
      <c r="K61" s="83">
        <f t="shared" si="3"/>
        <v>0</v>
      </c>
    </row>
    <row r="62" spans="1:11" x14ac:dyDescent="0.25">
      <c r="A62" s="19">
        <v>4</v>
      </c>
      <c r="B62" s="56"/>
      <c r="C62" s="89"/>
      <c r="D62" s="95">
        <f t="shared" si="0"/>
        <v>0</v>
      </c>
      <c r="E62" s="92">
        <f>IF(D62 =0,0,VLOOKUP(D62,Sheet2!$A$2:$B$11,2))</f>
        <v>0</v>
      </c>
      <c r="F62" s="57"/>
      <c r="G62" s="86">
        <f t="shared" si="1"/>
        <v>0</v>
      </c>
      <c r="H62" s="57"/>
      <c r="I62" s="58"/>
      <c r="J62" s="83">
        <f t="shared" si="2"/>
        <v>0</v>
      </c>
      <c r="K62" s="83">
        <f t="shared" si="3"/>
        <v>0</v>
      </c>
    </row>
    <row r="63" spans="1:11" x14ac:dyDescent="0.25">
      <c r="A63" s="19">
        <v>4</v>
      </c>
      <c r="B63" s="56"/>
      <c r="C63" s="89"/>
      <c r="D63" s="95">
        <f t="shared" si="0"/>
        <v>0</v>
      </c>
      <c r="E63" s="92">
        <f>IF(D63 =0,0,VLOOKUP(D63,Sheet2!$A$2:$B$11,2))</f>
        <v>0</v>
      </c>
      <c r="F63" s="57"/>
      <c r="G63" s="86">
        <f t="shared" si="1"/>
        <v>0</v>
      </c>
      <c r="H63" s="57"/>
      <c r="I63" s="58"/>
      <c r="J63" s="83">
        <f t="shared" si="2"/>
        <v>0</v>
      </c>
      <c r="K63" s="83">
        <f t="shared" si="3"/>
        <v>0</v>
      </c>
    </row>
    <row r="64" spans="1:11" x14ac:dyDescent="0.25">
      <c r="A64" s="19">
        <v>4</v>
      </c>
      <c r="B64" s="56"/>
      <c r="C64" s="89"/>
      <c r="D64" s="95">
        <f t="shared" si="0"/>
        <v>0</v>
      </c>
      <c r="E64" s="92">
        <f>IF(D64 =0,0,VLOOKUP(D64,Sheet2!$A$2:$B$11,2))</f>
        <v>0</v>
      </c>
      <c r="F64" s="57"/>
      <c r="G64" s="86">
        <f t="shared" si="1"/>
        <v>0</v>
      </c>
      <c r="H64" s="57"/>
      <c r="I64" s="58"/>
      <c r="J64" s="83">
        <f t="shared" si="2"/>
        <v>0</v>
      </c>
      <c r="K64" s="83">
        <f t="shared" si="3"/>
        <v>0</v>
      </c>
    </row>
    <row r="65" spans="1:11" x14ac:dyDescent="0.25">
      <c r="A65" s="19">
        <v>4</v>
      </c>
      <c r="B65" s="56"/>
      <c r="C65" s="89"/>
      <c r="D65" s="95">
        <f t="shared" si="0"/>
        <v>0</v>
      </c>
      <c r="E65" s="92">
        <f>IF(D65 =0,0,VLOOKUP(D65,Sheet2!$A$2:$B$11,2))</f>
        <v>0</v>
      </c>
      <c r="F65" s="57"/>
      <c r="G65" s="86">
        <f t="shared" si="1"/>
        <v>0</v>
      </c>
      <c r="H65" s="57"/>
      <c r="I65" s="58"/>
      <c r="J65" s="83">
        <f t="shared" si="2"/>
        <v>0</v>
      </c>
      <c r="K65" s="83">
        <f t="shared" si="3"/>
        <v>0</v>
      </c>
    </row>
    <row r="66" spans="1:11" ht="15.75" thickBot="1" x14ac:dyDescent="0.3">
      <c r="A66" s="20">
        <v>4</v>
      </c>
      <c r="B66" s="59"/>
      <c r="C66" s="90"/>
      <c r="D66" s="96">
        <f t="shared" si="0"/>
        <v>0</v>
      </c>
      <c r="E66" s="93">
        <f>IF(D66 =0,0,VLOOKUP(D66,Sheet2!$A$2:$B$11,2))</f>
        <v>0</v>
      </c>
      <c r="F66" s="60"/>
      <c r="G66" s="87">
        <f t="shared" si="1"/>
        <v>0</v>
      </c>
      <c r="H66" s="60"/>
      <c r="I66" s="61"/>
      <c r="J66" s="84">
        <f t="shared" si="2"/>
        <v>0</v>
      </c>
      <c r="K66" s="84">
        <f t="shared" si="3"/>
        <v>0</v>
      </c>
    </row>
    <row r="67" spans="1:11" hidden="1" x14ac:dyDescent="0.25">
      <c r="J67" s="32">
        <f>SUM(J9:J66)</f>
        <v>3.4781914788547339</v>
      </c>
      <c r="K67" s="74">
        <f t="shared" si="3"/>
        <v>0</v>
      </c>
    </row>
  </sheetData>
  <sheetProtection algorithmName="SHA-512" hashValue="q1QdTfNowV79FS5s2nFx4tpZQa138i1mwreMAO4BN+5DIcMrMXp2HNegk1xYCZiwCm92p+Y3C6ABLuLp9uMq8A==" saltValue="YRd6HhqIWJ6oLz7BN2ydlQ==" spinCount="100000" sheet="1" objects="1" scenarios="1"/>
  <mergeCells count="4">
    <mergeCell ref="B6:C6"/>
    <mergeCell ref="S4:S6"/>
    <mergeCell ref="T4:T6"/>
    <mergeCell ref="X7:Y7"/>
  </mergeCells>
  <dataValidations count="1">
    <dataValidation type="whole" allowBlank="1" showInputMessage="1" showErrorMessage="1" sqref="H10">
      <formula1>0</formula1>
      <formula2>20</formula2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</xm:f>
          </x14:formula1>
          <xm:sqref>F6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defaultRowHeight="15" x14ac:dyDescent="0.25"/>
  <cols>
    <col min="1" max="1" width="8.85546875" style="27"/>
  </cols>
  <sheetData>
    <row r="1" spans="1:1" x14ac:dyDescent="0.25">
      <c r="A1" s="28" t="s">
        <v>57</v>
      </c>
    </row>
    <row r="2" spans="1:1" x14ac:dyDescent="0.25">
      <c r="A2" s="28" t="s">
        <v>56</v>
      </c>
    </row>
    <row r="3" spans="1:1" x14ac:dyDescent="0.25">
      <c r="A3" s="28"/>
    </row>
    <row r="4" spans="1:1" x14ac:dyDescent="0.25">
      <c r="A4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B4" sqref="B4"/>
    </sheetView>
  </sheetViews>
  <sheetFormatPr defaultRowHeight="15" x14ac:dyDescent="0.25"/>
  <cols>
    <col min="1" max="1" width="46.140625" customWidth="1"/>
    <col min="2" max="2" width="10.5703125" customWidth="1"/>
    <col min="3" max="3" width="17.42578125" customWidth="1"/>
    <col min="4" max="4" width="12.28515625" bestFit="1" customWidth="1"/>
    <col min="5" max="5" width="60.140625" customWidth="1"/>
  </cols>
  <sheetData>
    <row r="1" spans="1:9" ht="15.75" thickBot="1" x14ac:dyDescent="0.3"/>
    <row r="2" spans="1:9" ht="30.75" thickBot="1" x14ac:dyDescent="0.3">
      <c r="A2" s="47" t="s">
        <v>55</v>
      </c>
      <c r="B2" s="48" t="s">
        <v>38</v>
      </c>
      <c r="C2" s="79" t="s">
        <v>42</v>
      </c>
      <c r="D2" s="75" t="s">
        <v>39</v>
      </c>
      <c r="E2" s="37" t="s">
        <v>48</v>
      </c>
    </row>
    <row r="3" spans="1:9" x14ac:dyDescent="0.25">
      <c r="A3" s="40" t="s">
        <v>40</v>
      </c>
      <c r="B3" s="44">
        <v>30</v>
      </c>
      <c r="C3" s="80">
        <v>1</v>
      </c>
      <c r="D3" s="76">
        <f>(5*(1-EXP(-0.02*B3)))*C3</f>
        <v>2.2559418195298679</v>
      </c>
      <c r="E3" s="34"/>
    </row>
    <row r="4" spans="1:9" ht="42.75" x14ac:dyDescent="0.25">
      <c r="A4" s="41" t="s">
        <v>49</v>
      </c>
      <c r="B4" s="45"/>
      <c r="C4" s="81">
        <v>0.5</v>
      </c>
      <c r="D4" s="77">
        <f>(5*(1-EXP(-0.02*B4)))*C4</f>
        <v>0</v>
      </c>
      <c r="E4" s="35" t="s">
        <v>47</v>
      </c>
      <c r="F4" s="24"/>
      <c r="G4" s="24"/>
      <c r="H4" s="24"/>
      <c r="I4" s="24"/>
    </row>
    <row r="5" spans="1:9" x14ac:dyDescent="0.25">
      <c r="A5" s="42" t="s">
        <v>44</v>
      </c>
      <c r="B5" s="45"/>
      <c r="C5" s="81">
        <v>0.5</v>
      </c>
      <c r="D5" s="77">
        <f>(3.1*(1-EXP(-0.16*B5)))*C5</f>
        <v>0</v>
      </c>
      <c r="E5" s="34"/>
      <c r="F5" s="23"/>
    </row>
    <row r="6" spans="1:9" x14ac:dyDescent="0.25">
      <c r="A6" s="42" t="s">
        <v>41</v>
      </c>
      <c r="B6" s="45"/>
      <c r="C6" s="81">
        <v>1</v>
      </c>
      <c r="D6" s="77">
        <f>(3.1*(1-EXP(-0.16*B6)))*C6</f>
        <v>0</v>
      </c>
      <c r="E6" s="34"/>
      <c r="F6" s="23"/>
    </row>
    <row r="7" spans="1:9" x14ac:dyDescent="0.25">
      <c r="A7" s="42" t="s">
        <v>45</v>
      </c>
      <c r="B7" s="45"/>
      <c r="C7" s="81">
        <v>0.5</v>
      </c>
      <c r="D7" s="77">
        <f>(3.1*(1-EXP(-0.25*B7)))*C7</f>
        <v>0</v>
      </c>
      <c r="E7" s="34"/>
    </row>
    <row r="8" spans="1:9" ht="15.75" thickBot="1" x14ac:dyDescent="0.3">
      <c r="A8" s="43" t="s">
        <v>43</v>
      </c>
      <c r="B8" s="46"/>
      <c r="C8" s="82">
        <v>1</v>
      </c>
      <c r="D8" s="78">
        <f>(3.1*(1-EXP(-0.25*B8)))*C8</f>
        <v>0</v>
      </c>
      <c r="E8" s="34"/>
    </row>
    <row r="9" spans="1:9" ht="15.75" thickBot="1" x14ac:dyDescent="0.3">
      <c r="A9" s="38"/>
      <c r="B9" s="105" t="s">
        <v>46</v>
      </c>
      <c r="C9" s="106"/>
      <c r="D9" s="39">
        <f>SUM(D3:D8)</f>
        <v>2.2559418195298679</v>
      </c>
      <c r="E9" s="36"/>
    </row>
  </sheetData>
  <sheetProtection algorithmName="SHA-512" hashValue="D9M+gjmbZB9sHZlHDy/oGE0ZuuTGDWkvGFL16iv5bK6xz/tvGtulW5xrjoybzM9puR72r1hG2nn3alwGZsrlcA==" saltValue="rU+7N0lE/xqrGIzX/8geXg==" spinCount="100000" sheet="1" objects="1" scenarios="1" selectLockedCells="1"/>
  <mergeCells count="1">
    <mergeCell ref="B9:C9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" sqref="A2"/>
    </sheetView>
  </sheetViews>
  <sheetFormatPr defaultRowHeight="15" x14ac:dyDescent="0.25"/>
  <sheetData>
    <row r="1" spans="1:2" x14ac:dyDescent="0.25">
      <c r="A1" t="s">
        <v>27</v>
      </c>
      <c r="B1" t="s">
        <v>28</v>
      </c>
    </row>
    <row r="2" spans="1:2" x14ac:dyDescent="0.25">
      <c r="A2">
        <v>1</v>
      </c>
      <c r="B2">
        <v>-0.01</v>
      </c>
    </row>
    <row r="3" spans="1:2" x14ac:dyDescent="0.25">
      <c r="A3">
        <v>2</v>
      </c>
      <c r="B3">
        <v>-0.01</v>
      </c>
    </row>
    <row r="4" spans="1:2" x14ac:dyDescent="0.25">
      <c r="A4">
        <v>3</v>
      </c>
      <c r="B4">
        <v>-0.03</v>
      </c>
    </row>
    <row r="5" spans="1:2" x14ac:dyDescent="0.25">
      <c r="A5">
        <v>4</v>
      </c>
      <c r="B5">
        <v>-0.03</v>
      </c>
    </row>
    <row r="6" spans="1:2" x14ac:dyDescent="0.25">
      <c r="A6">
        <v>5</v>
      </c>
      <c r="B6">
        <v>-4.4999999999999998E-2</v>
      </c>
    </row>
    <row r="7" spans="1:2" x14ac:dyDescent="0.25">
      <c r="A7">
        <v>6</v>
      </c>
      <c r="B7">
        <v>-4.4999999999999998E-2</v>
      </c>
    </row>
    <row r="8" spans="1:2" x14ac:dyDescent="0.25">
      <c r="A8">
        <v>7</v>
      </c>
      <c r="B8">
        <v>-4.4999999999999998E-2</v>
      </c>
    </row>
    <row r="9" spans="1:2" x14ac:dyDescent="0.25">
      <c r="A9">
        <v>8</v>
      </c>
      <c r="B9">
        <v>-4.4999999999999998E-2</v>
      </c>
    </row>
    <row r="10" spans="1:2" x14ac:dyDescent="0.25">
      <c r="A10">
        <v>9</v>
      </c>
      <c r="B10">
        <v>-4.4999999999999998E-2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Deepak</vt:lpstr>
      <vt:lpstr>Instruction</vt:lpstr>
      <vt:lpstr>Sheet1</vt:lpstr>
      <vt:lpstr>Advising</vt:lpstr>
      <vt:lpstr>Sheet2</vt:lpstr>
    </vt:vector>
  </TitlesOfParts>
  <Company>BSE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Deepak Keshwani</dc:creator>
  <cp:lastModifiedBy>Dr. Erin Blankenship</cp:lastModifiedBy>
  <dcterms:created xsi:type="dcterms:W3CDTF">2010-07-08T20:02:24Z</dcterms:created>
  <dcterms:modified xsi:type="dcterms:W3CDTF">2018-10-23T14:26:10Z</dcterms:modified>
</cp:coreProperties>
</file>